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3321kaho.NIBENT\Downloads\"/>
    </mc:Choice>
  </mc:AlternateContent>
  <xr:revisionPtr revIDLastSave="0" documentId="8_{4FC3424C-ADEE-4DC1-86CB-910CF8FD0E31}" xr6:coauthVersionLast="47" xr6:coauthVersionMax="47" xr10:uidLastSave="{00000000-0000-0000-0000-000000000000}"/>
  <workbookProtection workbookAlgorithmName="SHA-512" workbookHashValue="qOeLy/hlmwvwI0yRcvCBba+ga0BK9rAEBJHI7XfcA8w9LnQLst+4ioX6UOWA6JDAOagUJZy3PN9VeQdD2b8aJQ==" workbookSaltValue="9cFo3Zy2KmKG0/dlW3MeJA==" workbookSpinCount="100000" lockStructure="1"/>
  <bookViews>
    <workbookView xWindow="-120" yWindow="-120" windowWidth="29040" windowHeight="15840" xr2:uid="{00000000-000D-0000-FFFF-FFFF00000000}"/>
  </bookViews>
  <sheets>
    <sheet name="AES RTA" sheetId="6" r:id="rId1"/>
    <sheet name="Data" sheetId="2" r:id="rId2"/>
    <sheet name="Datenquelle" sheetId="7" state="hidden" r:id="rId3"/>
  </sheets>
  <definedNames>
    <definedName name="_xlnm.Print_Area" localSheetId="2">Datenquelle!$A$5:$AG$157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3" i="7" l="1"/>
  <c r="N112" i="7"/>
  <c r="AE3" i="7" l="1"/>
  <c r="AD3" i="7"/>
  <c r="AC3" i="7"/>
  <c r="AB3" i="7"/>
  <c r="T3" i="7"/>
  <c r="S3" i="7"/>
  <c r="R3" i="7"/>
  <c r="Q3" i="7"/>
  <c r="P3" i="7"/>
  <c r="O3" i="7"/>
  <c r="N3" i="7"/>
  <c r="L3" i="7"/>
  <c r="K3" i="7"/>
  <c r="J3" i="7"/>
  <c r="H3" i="7"/>
  <c r="G3" i="7"/>
  <c r="AK110" i="7"/>
  <c r="N110" i="7"/>
  <c r="AK109" i="7"/>
  <c r="N109" i="7"/>
  <c r="AK108" i="7"/>
  <c r="N108" i="7"/>
  <c r="AK107" i="7"/>
  <c r="N107" i="7"/>
  <c r="AK103" i="7"/>
  <c r="N103" i="7"/>
  <c r="AK102" i="7"/>
  <c r="N102" i="7"/>
  <c r="AK101" i="7"/>
  <c r="N101" i="7"/>
  <c r="AK100" i="7"/>
  <c r="N100" i="7"/>
  <c r="B3" i="7"/>
  <c r="N105" i="7" l="1"/>
  <c r="N98" i="7"/>
  <c r="N97" i="7"/>
  <c r="N96" i="7"/>
  <c r="N95" i="7"/>
  <c r="N94" i="7"/>
  <c r="N93" i="7"/>
  <c r="N92" i="7"/>
  <c r="N91" i="7"/>
  <c r="N90" i="7"/>
  <c r="N89" i="7"/>
  <c r="N87" i="7"/>
  <c r="N85" i="7"/>
  <c r="N83" i="7"/>
  <c r="N82" i="7"/>
  <c r="N81" i="7"/>
  <c r="N80" i="7"/>
  <c r="N79" i="7"/>
  <c r="N51" i="7"/>
  <c r="N50" i="7"/>
  <c r="N49" i="7"/>
  <c r="N48" i="7"/>
  <c r="N47" i="7"/>
  <c r="N46" i="7"/>
  <c r="N44" i="7"/>
  <c r="N43" i="7"/>
  <c r="N42" i="7"/>
  <c r="N41" i="7"/>
  <c r="N37" i="7"/>
  <c r="N36" i="7"/>
  <c r="N35" i="7"/>
  <c r="N34" i="7"/>
  <c r="N33" i="7"/>
  <c r="N31" i="7"/>
  <c r="N30" i="7"/>
  <c r="N28" i="7"/>
  <c r="N27" i="7"/>
  <c r="N26" i="7"/>
  <c r="N19" i="7"/>
  <c r="N18" i="7"/>
  <c r="N16" i="7"/>
  <c r="N15" i="7"/>
  <c r="N14" i="7"/>
  <c r="F3" i="7"/>
  <c r="AY30" i="6" l="1"/>
  <c r="P30" i="6" l="1"/>
  <c r="D80" i="2"/>
  <c r="D79" i="2"/>
  <c r="D81" i="2"/>
  <c r="D78" i="2"/>
  <c r="D74" i="2"/>
  <c r="D73" i="2"/>
  <c r="D72" i="2"/>
  <c r="D71" i="2"/>
  <c r="D70" i="2"/>
  <c r="D65" i="2"/>
  <c r="AJ34" i="6" s="1"/>
  <c r="D69" i="2"/>
  <c r="BA35" i="6" s="1"/>
  <c r="D61" i="2"/>
  <c r="D62" i="2"/>
  <c r="AG33" i="6" s="1"/>
  <c r="D68" i="2"/>
  <c r="AG35" i="6" s="1"/>
  <c r="D75" i="2"/>
  <c r="AJ39" i="6" s="1"/>
  <c r="D77" i="2"/>
  <c r="D58" i="2"/>
  <c r="AE97" i="6"/>
  <c r="D63" i="2" l="1"/>
  <c r="BA33" i="6" s="1"/>
  <c r="D66" i="2"/>
  <c r="BA34" i="6" s="1"/>
  <c r="D64" i="2"/>
  <c r="AF82" i="6"/>
  <c r="AD54" i="6"/>
  <c r="AT139" i="6" l="1"/>
  <c r="AT138" i="6"/>
  <c r="BD137" i="6"/>
  <c r="AT137" i="6"/>
  <c r="AO140" i="6"/>
  <c r="AG140" i="6"/>
  <c r="Z140" i="6"/>
  <c r="I140" i="6"/>
  <c r="Z138" i="6"/>
  <c r="I138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15" i="6"/>
  <c r="H15" i="6"/>
  <c r="AC12" i="6"/>
  <c r="C144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K17" i="6" l="1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M20" i="6"/>
  <c r="K18" i="6"/>
  <c r="AE18" i="6"/>
  <c r="W13" i="6" l="1"/>
  <c r="AA7" i="6" l="1"/>
  <c r="I12" i="6"/>
  <c r="I13" i="6"/>
  <c r="N6" i="6" l="1"/>
  <c r="N7" i="6"/>
</calcChain>
</file>

<file path=xl/sharedStrings.xml><?xml version="1.0" encoding="utf-8"?>
<sst xmlns="http://schemas.openxmlformats.org/spreadsheetml/2006/main" count="2901" uniqueCount="568">
  <si>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</si>
  <si>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</si>
  <si>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</si>
  <si>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</si>
  <si>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</si>
  <si>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</si>
  <si>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</si>
  <si>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</si>
  <si>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</si>
  <si>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</si>
  <si>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</si>
  <si>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</si>
  <si>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</si>
  <si>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</si>
  <si>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</si>
  <si>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</si>
  <si>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</si>
  <si>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</si>
  <si>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</si>
  <si>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</si>
  <si>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</si>
  <si>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</si>
  <si>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</si>
  <si>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</si>
  <si>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</si>
  <si>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</si>
  <si>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</si>
  <si>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</si>
  <si>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</si>
  <si>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</si>
  <si>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</si>
  <si>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</si>
  <si>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</si>
  <si>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</si>
  <si>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</si>
  <si>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</si>
  <si>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</si>
  <si>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</si>
  <si>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</si>
  <si>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</si>
  <si>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</si>
  <si>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</si>
  <si>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</si>
  <si>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</si>
  <si>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</si>
  <si>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</si>
  <si>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</si>
  <si>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</si>
  <si>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</si>
  <si>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</si>
  <si>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</si>
  <si>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</si>
  <si>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</si>
  <si>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</si>
  <si>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</si>
  <si>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</si>
  <si>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</si>
  <si>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</si>
  <si>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</si>
  <si>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</si>
  <si>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</si>
  <si>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</si>
  <si>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</si>
  <si>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</si>
  <si>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</si>
  <si>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</si>
  <si>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</si>
  <si>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</si>
  <si>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</si>
  <si>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</si>
  <si>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</si>
  <si>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</si>
  <si>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</si>
  <si>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</si>
  <si>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</si>
  <si>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</si>
  <si>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</si>
  <si>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</si>
  <si>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</si>
  <si>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</si>
  <si>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</si>
  <si>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</si>
  <si>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</si>
  <si>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</si>
  <si>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</si>
  <si>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</si>
  <si>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</si>
  <si>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</si>
  <si>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</si>
  <si>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</si>
  <si>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</si>
  <si>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</si>
  <si>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</si>
  <si>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</si>
  <si>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</si>
  <si>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</si>
  <si>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</si>
  <si>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</si>
  <si>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</si>
  <si>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</si>
  <si>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</si>
  <si>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</si>
  <si>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</si>
  <si>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</si>
  <si>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</si>
  <si>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</si>
  <si>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</si>
  <si>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</si>
  <si>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</si>
  <si>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</si>
  <si>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</si>
  <si>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</si>
  <si>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</si>
  <si>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</si>
  <si>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</si>
  <si>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</si>
  <si>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</si>
  <si>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</si>
  <si>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</si>
  <si>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</si>
  <si>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</si>
  <si>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</si>
  <si>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</si>
  <si>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</si>
  <si>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</si>
  <si>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</si>
  <si>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</si>
  <si>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</si>
  <si>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</si>
  <si>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</si>
  <si>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</si>
  <si>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</si>
  <si>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</si>
  <si>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</si>
  <si>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</si>
  <si>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</si>
  <si>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</si>
  <si>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</si>
  <si>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</si>
  <si>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</si>
  <si>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</si>
  <si>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</si>
  <si>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</si>
  <si>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</si>
  <si>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</si>
  <si>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</si>
  <si>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</si>
  <si>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</si>
  <si>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</si>
  <si>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</si>
  <si>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</si>
  <si>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</si>
  <si>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</si>
  <si>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</si>
  <si>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</si>
  <si>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</si>
  <si>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</si>
  <si>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</si>
  <si>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</si>
  <si>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</si>
  <si>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</si>
  <si>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</si>
  <si>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</si>
  <si>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</si>
  <si>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</si>
  <si>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</si>
  <si>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</si>
  <si>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</si>
  <si>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</si>
  <si>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</si>
  <si>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</si>
  <si>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</si>
  <si>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</si>
  <si>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</si>
  <si>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</si>
  <si>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</si>
  <si>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</si>
  <si>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</si>
  <si>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</si>
  <si>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</si>
  <si>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</si>
  <si>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</si>
  <si>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</si>
  <si>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</si>
  <si>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</si>
  <si>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</si>
  <si>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</si>
  <si>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</si>
  <si>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</si>
  <si>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</si>
  <si>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</si>
  <si>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</si>
  <si>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</si>
  <si>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</si>
  <si>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</si>
  <si>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</si>
  <si>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</si>
  <si>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</si>
  <si>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</si>
  <si>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</si>
  <si>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</si>
  <si>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</si>
  <si>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</si>
  <si>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</si>
  <si>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</si>
  <si>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</si>
  <si>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</si>
  <si>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</si>
  <si>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</si>
  <si>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</si>
  <si>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</si>
  <si>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</si>
  <si>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</si>
  <si>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</si>
  <si>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</si>
  <si>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</si>
  <si>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</si>
  <si>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</si>
  <si>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</si>
  <si>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</si>
  <si>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</si>
  <si>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</si>
  <si>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</si>
  <si>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</si>
  <si>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</si>
  <si>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</si>
  <si>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</si>
  <si>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</si>
  <si>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</si>
  <si>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</si>
  <si>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</si>
  <si>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</si>
  <si>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</si>
  <si>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</si>
  <si>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</si>
  <si>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</si>
  <si>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</si>
  <si>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</si>
  <si>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</si>
  <si>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</si>
  <si>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</si>
  <si>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</si>
  <si>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</si>
  <si>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</si>
  <si>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</si>
  <si>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</si>
  <si>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</si>
  <si>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</si>
  <si>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</si>
  <si>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</si>
  <si>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</si>
  <si>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</si>
  <si>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</si>
  <si>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</si>
  <si>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</si>
  <si>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</si>
  <si>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</si>
  <si>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</si>
  <si>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</si>
  <si>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</si>
  <si>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</si>
  <si>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</si>
  <si>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</si>
  <si>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</si>
  <si>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</si>
  <si>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</si>
  <si>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</si>
  <si>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</si>
  <si>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</si>
  <si>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</si>
  <si>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</si>
  <si>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</si>
  <si>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</si>
  <si>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</si>
  <si>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</si>
  <si>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</si>
  <si>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</si>
  <si>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</si>
  <si>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</si>
  <si>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</si>
  <si>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</si>
  <si>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</si>
  <si>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</si>
  <si>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</si>
  <si>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</si>
  <si>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</si>
  <si>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</si>
  <si>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</si>
  <si>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</si>
  <si>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</si>
  <si>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</si>
  <si>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</si>
  <si>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</si>
  <si>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</si>
  <si>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</si>
  <si>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</si>
  <si>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</si>
  <si>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</si>
  <si>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</si>
  <si>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</si>
  <si>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</si>
  <si>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</si>
  <si>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</si>
  <si>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</si>
  <si>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</si>
  <si>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</si>
  <si>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</si>
  <si>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</si>
  <si>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</si>
  <si>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</si>
  <si>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</si>
  <si>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</si>
  <si>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</si>
  <si>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</si>
  <si>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</si>
  <si>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</si>
  <si>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</si>
  <si>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</si>
  <si>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</si>
  <si>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</si>
  <si>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</si>
  <si>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</si>
  <si>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</si>
  <si>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</si>
  <si>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</si>
  <si>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</si>
  <si>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</si>
  <si>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</si>
  <si>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</si>
  <si>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</si>
  <si>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</si>
  <si>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</si>
  <si>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</si>
  <si>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</si>
  <si>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</si>
  <si>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</si>
  <si>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</si>
  <si>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</si>
  <si>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</si>
  <si>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</si>
  <si>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</si>
  <si>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</si>
  <si>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</si>
  <si>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</si>
  <si>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</si>
  <si>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</si>
  <si>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</si>
  <si>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</si>
  <si>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</si>
  <si>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</si>
  <si>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</si>
  <si>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</si>
  <si>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</si>
  <si>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</si>
  <si>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</si>
  <si>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</si>
  <si>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</si>
  <si>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</si>
  <si>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</si>
  <si>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</si>
  <si>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</si>
  <si>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</si>
  <si>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</si>
  <si>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</si>
  <si>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</si>
  <si>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</si>
  <si>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</si>
  <si>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</si>
  <si>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</si>
  <si>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</si>
  <si>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</si>
  <si>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</si>
  <si>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</si>
  <si>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</si>
  <si>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Ausgewählter  WP Typ / Daten für Übertrag TAG Formular</t>
  </si>
  <si>
    <t>Anz. Geräte</t>
  </si>
  <si>
    <t>Nennleistung</t>
  </si>
  <si>
    <t>Nennstrom</t>
  </si>
  <si>
    <t>Spitzenleistung</t>
  </si>
  <si>
    <t>kursiv -&gt;gerechnete Werte</t>
  </si>
  <si>
    <t>Wassererwärmung</t>
  </si>
  <si>
    <t>Anwendung</t>
  </si>
  <si>
    <t>elektr. Notheizung</t>
  </si>
  <si>
    <t>Elektrische Daten Kompressor</t>
  </si>
  <si>
    <t>max. Strom-</t>
  </si>
  <si>
    <t>max. Leistungsaufnahme</t>
  </si>
  <si>
    <t>Anlaufart</t>
  </si>
  <si>
    <t>Frequenzumrichter -&gt; Inverter gemeint</t>
  </si>
  <si>
    <t>Wärmequellen</t>
  </si>
  <si>
    <t>Pufferspeicher</t>
  </si>
  <si>
    <t>Wärmepumpentyp</t>
  </si>
  <si>
    <t>WP</t>
  </si>
  <si>
    <t>Inhalt</t>
  </si>
  <si>
    <t>Warmwasser</t>
  </si>
  <si>
    <t>Heizung / Kühlung</t>
  </si>
  <si>
    <t>ja</t>
  </si>
  <si>
    <t>Notheizung</t>
  </si>
  <si>
    <t>Nrmd. A7,B0,W10/W35</t>
  </si>
  <si>
    <t>Aufnameleistung PNT</t>
  </si>
  <si>
    <t>Betriebsstrom</t>
  </si>
  <si>
    <t>Spannung</t>
  </si>
  <si>
    <t>aufnahme</t>
  </si>
  <si>
    <t>innerh. Einsatzgrenzen</t>
  </si>
  <si>
    <t>max. Anlaufstrom</t>
  </si>
  <si>
    <t>Direktanlauf</t>
  </si>
  <si>
    <t>Widerstands-</t>
  </si>
  <si>
    <t>Inverter</t>
  </si>
  <si>
    <t>Frequenzumformer</t>
  </si>
  <si>
    <t>Sanftanlasser</t>
  </si>
  <si>
    <t>Anlaufverzögerung</t>
  </si>
  <si>
    <t>nein</t>
  </si>
  <si>
    <t>cos phi</t>
  </si>
  <si>
    <t>Kompressoren</t>
  </si>
  <si>
    <t>Anläufe /h</t>
  </si>
  <si>
    <t>Sole/Wasser</t>
  </si>
  <si>
    <t>Luft/Wasser</t>
  </si>
  <si>
    <t>Wasser/Wasser</t>
  </si>
  <si>
    <t>Luft/Luft</t>
  </si>
  <si>
    <t>V</t>
  </si>
  <si>
    <t>anlasser</t>
  </si>
  <si>
    <t>Sekunden</t>
  </si>
  <si>
    <t>Liter</t>
  </si>
  <si>
    <t>WP wählen/PAC choisier/PDC scegliere</t>
  </si>
  <si>
    <t>LW Innen</t>
  </si>
  <si>
    <t>alpha innotec LWCV 82R1/3</t>
  </si>
  <si>
    <t>________</t>
  </si>
  <si>
    <t>X</t>
  </si>
  <si>
    <t>1x 230V</t>
  </si>
  <si>
    <t>&lt;5</t>
  </si>
  <si>
    <t>10-200</t>
  </si>
  <si>
    <t>alpha innotec LWCV 122R3</t>
  </si>
  <si>
    <t>3x 400V</t>
  </si>
  <si>
    <t>alpha innotec LWV 82R1/3</t>
  </si>
  <si>
    <t>alpha innotec LWV 122R3</t>
  </si>
  <si>
    <t>alpha innotec LW 101</t>
  </si>
  <si>
    <t>alpha innotec LW 121</t>
  </si>
  <si>
    <t>alpha innotec LW 140 (L)</t>
  </si>
  <si>
    <t>alpha innotec LW 161H/V (L)</t>
  </si>
  <si>
    <t>alpha innotec LW 180 (L)</t>
  </si>
  <si>
    <t>alpha innotec LW 251 (L)</t>
  </si>
  <si>
    <t>LW Aussen</t>
  </si>
  <si>
    <t>alpha innotec LWAV 82R1/3</t>
  </si>
  <si>
    <t>alpha innotec LWAV 122R3</t>
  </si>
  <si>
    <t>alpha innotec LWAV+ 82R1/3</t>
  </si>
  <si>
    <t>alpha innotec LWAV+ 122R3</t>
  </si>
  <si>
    <t>alpha innotec LW 101A</t>
  </si>
  <si>
    <t>alpha innotec LW 121A</t>
  </si>
  <si>
    <t>alpha innotec LW 140A</t>
  </si>
  <si>
    <t>alpha innotec LW 161H-A/V</t>
  </si>
  <si>
    <t>alpha innotec LW 180A</t>
  </si>
  <si>
    <t>alpha innotec LW 251A</t>
  </si>
  <si>
    <t>alpha innotec LWD 50A</t>
  </si>
  <si>
    <t>alpha innotec LWD 70A</t>
  </si>
  <si>
    <t>alpha innotec LWD 90A</t>
  </si>
  <si>
    <t>alpha innotec LWD 50A/RX</t>
  </si>
  <si>
    <t>alpha innotec LWD 70A/RX</t>
  </si>
  <si>
    <t>alpha innotec LWDV 91-1/3</t>
  </si>
  <si>
    <t>NP-AW 20-08</t>
  </si>
  <si>
    <t>VL: 6,20</t>
  </si>
  <si>
    <t>1.3</t>
  </si>
  <si>
    <t>6.0</t>
  </si>
  <si>
    <t>200</t>
  </si>
  <si>
    <t>NP-AW 20-12</t>
  </si>
  <si>
    <t>VL: 9,71</t>
  </si>
  <si>
    <t>2.15</t>
  </si>
  <si>
    <t>7.0</t>
  </si>
  <si>
    <t>NP-AW 20-16</t>
  </si>
  <si>
    <t>VL: 13,30</t>
  </si>
  <si>
    <t>2.75</t>
  </si>
  <si>
    <t>9.5</t>
  </si>
  <si>
    <t>NP-AW 20-20</t>
  </si>
  <si>
    <t>VL: 16,40</t>
  </si>
  <si>
    <t>3.85</t>
  </si>
  <si>
    <t>11.0</t>
  </si>
  <si>
    <t>LW Split</t>
  </si>
  <si>
    <t>ait-KNV LWSE-V 06</t>
  </si>
  <si>
    <t>ait-KNV LWSE-V 09</t>
  </si>
  <si>
    <t>ait-KNV LWSE-V 13</t>
  </si>
  <si>
    <t>ait-KNV LWSE-V 19</t>
  </si>
  <si>
    <t>ait-KNV LWSE-V 24</t>
  </si>
  <si>
    <t>ait-KNV LWSE-V 33</t>
  </si>
  <si>
    <t>SW</t>
  </si>
  <si>
    <t>alpha innotec SW 42H3</t>
  </si>
  <si>
    <t>B0/W50</t>
  </si>
  <si>
    <t>alpha innotec SW 62H3</t>
  </si>
  <si>
    <t>alpha innotec SW 82H3</t>
  </si>
  <si>
    <t>alpha innotec SW 102H3</t>
  </si>
  <si>
    <t>alpha innotec SW 122H3</t>
  </si>
  <si>
    <t>alpha innotec SW 142H3</t>
  </si>
  <si>
    <t>alpha innotec SW 172H3</t>
  </si>
  <si>
    <t>alpha innotec SW 192H3</t>
  </si>
  <si>
    <t>alpha innotec SW 232H3</t>
  </si>
  <si>
    <t>alpha innotec SW 262H3</t>
  </si>
  <si>
    <t>alpha innotec SW 302H3</t>
  </si>
  <si>
    <t>alpha innotec SWC 42H (K)3</t>
  </si>
  <si>
    <t>alpha innotec SWC 82H (K)3</t>
  </si>
  <si>
    <t>alpha innotec SWC 102H (K)3</t>
  </si>
  <si>
    <t>alpha innotec SWC 122H (K)3</t>
  </si>
  <si>
    <t>alpha innotec SWC 142H (K)3</t>
  </si>
  <si>
    <t>alpha innotec SWC 172H (K)3</t>
  </si>
  <si>
    <t>alpha innotec SWC 192H (K)3</t>
  </si>
  <si>
    <t>alpha innotec SWCV 62H (K)3</t>
  </si>
  <si>
    <t>&lt;5.0</t>
  </si>
  <si>
    <t>alpha innotec SWCV 92H (K)3</t>
  </si>
  <si>
    <t>alpha innotec SWCV 122H (K)3</t>
  </si>
  <si>
    <t>alpha innotec SWCV 162H (K)3</t>
  </si>
  <si>
    <t>alpha innotec WZSV 62H (K)3</t>
  </si>
  <si>
    <t>alpha innotec WZSV 92H (K)3</t>
  </si>
  <si>
    <t>alpha innotec WZSV 122H (K)3</t>
  </si>
  <si>
    <t>WW</t>
  </si>
  <si>
    <t>alpha innotec WWC 100HX</t>
  </si>
  <si>
    <t>alpha innotec WWC 130HX</t>
  </si>
  <si>
    <t>alpha innotec WWC 160HX</t>
  </si>
  <si>
    <t>alpha innotec WWC 190HX</t>
  </si>
  <si>
    <t>alpha innotec WWC 220HX</t>
  </si>
  <si>
    <t>Booster</t>
  </si>
  <si>
    <t>alpha innotec WWB 21</t>
  </si>
  <si>
    <t>LW Profi</t>
  </si>
  <si>
    <t>alpha innotec LWP 450R3</t>
  </si>
  <si>
    <t>SW Profi</t>
  </si>
  <si>
    <t>alpha innotec SWP 291H</t>
  </si>
  <si>
    <t>alpha innotec SWP 371</t>
  </si>
  <si>
    <t>alpha innotec SWP 451</t>
  </si>
  <si>
    <t>alpha innotec SWP 561H</t>
  </si>
  <si>
    <t>alpha innotec SWP 581</t>
  </si>
  <si>
    <t>alpha innotec SWP 691</t>
  </si>
  <si>
    <t>alpha innotec SWP 700H</t>
  </si>
  <si>
    <t>alpha innotec SWP 850H</t>
  </si>
  <si>
    <t>alpha innotec SWP 1000H</t>
  </si>
  <si>
    <t>alpha innotec SWP 1100</t>
  </si>
  <si>
    <t>F 1345</t>
  </si>
  <si>
    <t>ait-SWP F1345-24 (2015)</t>
  </si>
  <si>
    <t>12.0/23.9</t>
  </si>
  <si>
    <t>10.5/21.0</t>
  </si>
  <si>
    <t>11.5/23.0</t>
  </si>
  <si>
    <t>ait-SWP F1345-30 (2015)</t>
  </si>
  <si>
    <t>15.4/30.7</t>
  </si>
  <si>
    <t>14.4/28.8</t>
  </si>
  <si>
    <t>ait-SWP F1345-40 (2015)</t>
  </si>
  <si>
    <t>20.0/39.9</t>
  </si>
  <si>
    <t>19.2/38.4</t>
  </si>
  <si>
    <t>20.0/39.94</t>
  </si>
  <si>
    <t>ait-SWP F1345-60 (2015)</t>
  </si>
  <si>
    <t>29.4/58.8</t>
  </si>
  <si>
    <t>27.9/55.8</t>
  </si>
  <si>
    <t>29.6/59.2</t>
  </si>
  <si>
    <t>F 1355</t>
  </si>
  <si>
    <t>ait-SWP F1355-28</t>
  </si>
  <si>
    <t>nicht mehr im Sortiment ait-CH</t>
  </si>
  <si>
    <t>KNV elektr. Leistung bei A7/W55 -&gt; Spitzenleistung</t>
  </si>
  <si>
    <t>alpha innotec</t>
  </si>
  <si>
    <t>Pompe di calore</t>
  </si>
  <si>
    <t>Betriebsstrom Werte = max. Stromaufnahme ?! -&gt; sollte bei Normd. A7, B0,W10 sein</t>
  </si>
  <si>
    <t>alpha innotec LW 300 (L)</t>
  </si>
  <si>
    <t>alpha innotec LW 300A</t>
  </si>
  <si>
    <t>PDC scegliere</t>
  </si>
  <si>
    <t>NP-BW60</t>
  </si>
  <si>
    <t>NP-BW60-24</t>
  </si>
  <si>
    <t>NP-BW60-30</t>
  </si>
  <si>
    <t>NP-BW60-40</t>
  </si>
  <si>
    <t>NP-BW60-60</t>
  </si>
  <si>
    <t>URST</t>
  </si>
  <si>
    <t>NP-BWV</t>
  </si>
  <si>
    <t>NP-BWV-28</t>
  </si>
  <si>
    <t>NP-BWV-43</t>
  </si>
  <si>
    <t>9.0</t>
  </si>
  <si>
    <t>Hybrox 5</t>
  </si>
  <si>
    <t>Hybrox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</si>
</sst>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1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0" borderId="0" xfId="1" applyFont="1"/>
    <xf numFmtId="0" fontId="7" fillId="0" borderId="0" xfId="1" applyFont="1"/>
    <xf numFmtId="0" fontId="2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8" borderId="0" xfId="1" applyFont="1" applyFill="1" applyAlignment="1">
      <alignment horizontal="center"/>
    </xf>
    <xf numFmtId="0" fontId="13" fillId="8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10" fillId="0" borderId="0" xfId="1" applyAlignment="1">
      <alignment horizontal="left"/>
    </xf>
    <xf numFmtId="0" fontId="15" fillId="3" borderId="0" xfId="1" applyFont="1" applyFill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0" fillId="0" borderId="0" xfId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10" fillId="0" borderId="0" xfId="1" applyAlignment="1">
      <alignment horizontal="center"/>
    </xf>
    <xf numFmtId="164" fontId="14" fillId="9" borderId="0" xfId="1" applyNumberFormat="1" applyFont="1" applyFill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164" fontId="2" fillId="0" borderId="0" xfId="1" quotePrefix="1" applyNumberFormat="1" applyFont="1" applyAlignment="1">
      <alignment horizontal="center" vertical="center"/>
    </xf>
    <xf numFmtId="0" fontId="1" fillId="0" borderId="0" xfId="1" quotePrefix="1" applyFont="1" applyAlignment="1">
      <alignment horizontal="center" vertical="center"/>
    </xf>
    <xf numFmtId="0" fontId="10" fillId="0" borderId="0" xfId="1"/>
    <xf numFmtId="0" fontId="15" fillId="0" borderId="0" xfId="1" quotePrefix="1" applyFont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0" fontId="10" fillId="0" borderId="0" xfId="1" applyAlignment="1">
      <alignment horizontal="center" vertical="center"/>
    </xf>
    <xf numFmtId="164" fontId="10" fillId="0" borderId="0" xfId="1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2" fontId="1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7" fillId="0" borderId="0" xfId="1" applyFont="1"/>
    <xf numFmtId="0" fontId="11" fillId="2" borderId="0" xfId="1" applyFont="1" applyFill="1"/>
    <xf numFmtId="0" fontId="2" fillId="0" borderId="0" xfId="1" applyFont="1" applyAlignment="1">
      <alignment horizontal="left" vertical="center"/>
    </xf>
    <xf numFmtId="164" fontId="11" fillId="3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/>
    </xf>
    <xf numFmtId="1" fontId="11" fillId="3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" fontId="2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15" fontId="2" fillId="6" borderId="3" xfId="0" applyNumberFormat="1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Standard" xfId="0" builtinId="0"/>
    <cellStyle name="Standard 2" xfId="1" xr:uid="{99DFB443-15B7-411A-997D-333F4175271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26.xml><?xml version="1.0" encoding="utf-8"?>
<formControlPr xmlns="http://schemas.microsoft.com/office/spreadsheetml/2009/9/main" objectType="Drop" dropLines="10" dropStyle="combo" dx="16" fmlaLink="Datenquelle!$A$3" fmlaRange="Datenquelle!$B$8:$B$122" noThreeD="1" sel="1" val="0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15</xdr:col>
          <xdr:colOff>114300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39</xdr:col>
          <xdr:colOff>114300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44</xdr:col>
          <xdr:colOff>123825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32</xdr:col>
          <xdr:colOff>114300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38</xdr:col>
          <xdr:colOff>114300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113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113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30</xdr:row>
          <xdr:rowOff>19050</xdr:rowOff>
        </xdr:from>
        <xdr:to>
          <xdr:col>61</xdr:col>
          <xdr:colOff>0</xdr:colOff>
          <xdr:row>30</xdr:row>
          <xdr:rowOff>171450</xdr:rowOff>
        </xdr:to>
        <xdr:sp macro="" textlink="">
          <xdr:nvSpPr>
            <xdr:cNvPr id="6332" name="Drop Down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J201"/>
  <sheetViews>
    <sheetView showGridLines="0" showRowColHeaders="0" tabSelected="1" showRuler="0" zoomScale="115" zoomScaleNormal="115" zoomScalePageLayoutView="190" workbookViewId="0">
      <selection activeCell="P30" sqref="P30:AL30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56"/>
      <c r="O5" s="157"/>
      <c r="P5" s="157"/>
      <c r="Q5" s="157"/>
      <c r="R5" s="157"/>
      <c r="S5" s="157"/>
      <c r="T5" s="157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9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56" t="str">
        <f>IF(ISBLANK(Data!D6),"",Data!D6)</f>
        <v/>
      </c>
      <c r="O6" s="157"/>
      <c r="P6" s="157"/>
      <c r="Q6" s="157"/>
      <c r="R6" s="157"/>
      <c r="S6" s="157"/>
      <c r="T6" s="157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9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56" t="str">
        <f>IF(ISBLANK(Data!D7),"",Data!D7)</f>
        <v/>
      </c>
      <c r="O7" s="156"/>
      <c r="P7" s="156"/>
      <c r="Q7" s="156"/>
      <c r="R7" s="156"/>
      <c r="S7" s="156"/>
      <c r="T7" s="156"/>
      <c r="U7" s="156"/>
      <c r="V7" s="156"/>
      <c r="W7" s="156"/>
      <c r="X7" s="19"/>
      <c r="Y7" s="20" t="s">
        <v>18</v>
      </c>
      <c r="Z7" s="19"/>
      <c r="AA7" s="156" t="str">
        <f>IF(ISBLANK(Data!D8),"",Data!D8)</f>
        <v/>
      </c>
      <c r="AB7" s="156"/>
      <c r="AC7" s="156"/>
      <c r="AD7" s="156"/>
      <c r="AE7" s="156"/>
      <c r="AF7" s="156"/>
      <c r="AG7" s="156"/>
      <c r="AH7" s="156"/>
      <c r="AI7" s="160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61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95"/>
      <c r="AH11" s="23" t="s">
        <v>190</v>
      </c>
      <c r="AI11" s="23"/>
      <c r="AJ11" s="24"/>
      <c r="AK11" s="24"/>
      <c r="AL11" s="24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4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61" t="str">
        <f>IF(ISBLANK(Data!D14),"",Data!D14)</f>
        <v/>
      </c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9"/>
      <c r="AA12" s="72" t="s">
        <v>42</v>
      </c>
      <c r="AB12" s="81"/>
      <c r="AC12" s="161" t="str">
        <f>IF(ISBLANK(Data!D15),"",Data!D15)</f>
        <v/>
      </c>
      <c r="AD12" s="158"/>
      <c r="AE12" s="158"/>
      <c r="AF12" s="158"/>
      <c r="AG12" s="155"/>
      <c r="AH12" s="23" t="s">
        <v>193</v>
      </c>
      <c r="AI12" s="23"/>
      <c r="AJ12" s="24"/>
      <c r="AK12" s="161"/>
      <c r="AL12" s="161"/>
      <c r="AM12" s="161"/>
      <c r="AN12" s="152"/>
      <c r="AO12" s="73" t="s">
        <v>194</v>
      </c>
      <c r="AP12" s="24"/>
      <c r="AQ12" s="24"/>
      <c r="AR12" s="24"/>
      <c r="AS12" s="161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9"/>
    </row>
    <row r="13" spans="1:61" ht="14.45" customHeight="1" x14ac:dyDescent="0.25">
      <c r="C13" s="18"/>
      <c r="D13" s="23" t="s">
        <v>8</v>
      </c>
      <c r="E13" s="23"/>
      <c r="F13" s="23"/>
      <c r="H13" s="24"/>
      <c r="I13" s="161" t="str">
        <f>IF(ISBLANK(Data!D18),"",Data!D18)</f>
        <v/>
      </c>
      <c r="J13" s="152"/>
      <c r="K13" s="152"/>
      <c r="L13" s="152"/>
      <c r="M13" s="152"/>
      <c r="N13" s="152"/>
      <c r="O13" s="152"/>
      <c r="P13" s="152"/>
      <c r="Q13" s="152"/>
      <c r="R13" s="164"/>
      <c r="S13" s="72" t="s">
        <v>41</v>
      </c>
      <c r="T13" s="24"/>
      <c r="U13" s="24"/>
      <c r="V13" s="23"/>
      <c r="W13" s="161" t="str">
        <f>IF(ISBLANK(Data!D19),"",Data!D19)</f>
        <v/>
      </c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4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61" t="str">
        <f>IF(ISBLANK(Data!D20),"",Data!D20)</f>
        <v/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72" t="s">
        <v>42</v>
      </c>
      <c r="AB15" s="81"/>
      <c r="AC15" s="161" t="str">
        <f>IF(ISBLANK(Data!D21),"",Data!D21)</f>
        <v/>
      </c>
      <c r="AD15" s="158"/>
      <c r="AE15" s="158"/>
      <c r="AF15" s="158"/>
      <c r="AG15" s="155"/>
      <c r="AH15" s="77" t="s">
        <v>196</v>
      </c>
      <c r="AI15" s="78"/>
      <c r="AJ15" s="34"/>
      <c r="AK15" s="34"/>
      <c r="AL15" s="78"/>
      <c r="AM15" s="34"/>
      <c r="AQ15" s="221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7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61"/>
      <c r="I16" s="152"/>
      <c r="J16" s="152"/>
      <c r="K16" s="152"/>
      <c r="L16" s="164"/>
      <c r="M16" s="73" t="s">
        <v>197</v>
      </c>
      <c r="N16" s="25"/>
      <c r="Q16" s="165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64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61"/>
      <c r="J17" s="161"/>
      <c r="K17" s="161"/>
      <c r="L17" s="161"/>
      <c r="M17" s="161"/>
      <c r="N17" s="161"/>
      <c r="O17" s="161"/>
      <c r="P17" s="161"/>
      <c r="Q17" s="161"/>
      <c r="R17" s="164"/>
      <c r="S17" s="23" t="s">
        <v>201</v>
      </c>
      <c r="T17" s="24"/>
      <c r="U17" s="24"/>
      <c r="V17" s="23"/>
      <c r="W17" s="23"/>
      <c r="X17" s="23"/>
      <c r="Y17" s="161"/>
      <c r="Z17" s="161"/>
      <c r="AA17" s="161"/>
      <c r="AB17" s="161"/>
      <c r="AC17" s="161"/>
      <c r="AD17" s="161"/>
      <c r="AE17" s="161"/>
      <c r="AF17" s="161"/>
      <c r="AG17" s="155"/>
      <c r="AH17" s="79"/>
      <c r="AI17" s="10"/>
      <c r="AJ17" s="10"/>
      <c r="AK17" s="162" t="str">
        <f>IF(ISBLANK(Data!D30),"",Data!D30)</f>
        <v/>
      </c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3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61" t="str">
        <f>IF(ISBLANK(Data!D31),"",Data!D31)</f>
        <v/>
      </c>
      <c r="L18" s="152"/>
      <c r="M18" s="152"/>
      <c r="N18" s="152"/>
      <c r="O18" s="152"/>
      <c r="P18" s="152"/>
      <c r="Q18" s="152"/>
      <c r="R18" s="164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222" t="str">
        <f>IF(ISBLANK(Data!D32),"",Data!D32)</f>
        <v/>
      </c>
      <c r="AF18" s="172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53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95"/>
      <c r="AH20" s="19" t="s">
        <v>190</v>
      </c>
      <c r="AI20" s="19"/>
      <c r="AJ20" s="24"/>
      <c r="AK20" s="19"/>
      <c r="AL20" s="19"/>
      <c r="AM20" s="153" t="str">
        <f>IF(ISBLANK(Data!D39),"",Data!D39)</f>
        <v/>
      </c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64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61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72" t="s">
        <v>42</v>
      </c>
      <c r="AB21" s="81"/>
      <c r="AC21" s="161"/>
      <c r="AD21" s="158"/>
      <c r="AE21" s="158"/>
      <c r="AF21" s="158"/>
      <c r="AG21" s="155"/>
      <c r="AH21" s="19" t="s">
        <v>193</v>
      </c>
      <c r="AI21" s="19"/>
      <c r="AJ21" s="19"/>
      <c r="AK21" s="153"/>
      <c r="AL21" s="153"/>
      <c r="AM21" s="153"/>
      <c r="AN21" s="152"/>
      <c r="AO21" s="73" t="s">
        <v>194</v>
      </c>
      <c r="AP21" s="24"/>
      <c r="AQ21" s="19"/>
      <c r="AS21" s="223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64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53"/>
      <c r="J22" s="152"/>
      <c r="K22" s="152"/>
      <c r="L22" s="152"/>
      <c r="M22" s="152"/>
      <c r="N22" s="152"/>
      <c r="O22" s="152"/>
      <c r="P22" s="152"/>
      <c r="Q22" s="152"/>
      <c r="R22" s="164"/>
      <c r="S22" s="28" t="s">
        <v>41</v>
      </c>
      <c r="T22" s="24"/>
      <c r="U22" s="24"/>
      <c r="V22" s="19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64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4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24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5"/>
      <c r="BH23" s="225"/>
      <c r="BI23" s="226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53" t="str">
        <f>IF(ISBLANK(Data!D56),"",Data!D56)</f>
        <v>Pompe di calore</v>
      </c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53" t="str">
        <f>IF(ISBLANK(Data!D57),"",Data!D57)</f>
        <v>alpha innotec</v>
      </c>
      <c r="AZ30" s="154"/>
      <c r="BA30" s="154"/>
      <c r="BB30" s="154"/>
      <c r="BC30" s="154"/>
      <c r="BD30" s="154"/>
      <c r="BE30" s="154"/>
      <c r="BF30" s="154"/>
      <c r="BG30" s="154"/>
      <c r="BH30" s="154"/>
      <c r="BI30" s="155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53"/>
      <c r="AZ31" s="154"/>
      <c r="BA31" s="154"/>
      <c r="BB31" s="154"/>
      <c r="BC31" s="154"/>
      <c r="BD31" s="154"/>
      <c r="BE31" s="154"/>
      <c r="BF31" s="154"/>
      <c r="BG31" s="154"/>
      <c r="BH31" s="154"/>
      <c r="BI31" s="155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170" t="str">
        <f>IF(ISBLANK(Data!D62),"",Data!D62)</f>
        <v/>
      </c>
      <c r="AH33" s="171"/>
      <c r="AI33" s="171"/>
      <c r="AJ33" s="171"/>
      <c r="AK33" s="171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170" t="str">
        <f>IF(ISBLANK(Data!D63),"",Data!D63)</f>
        <v/>
      </c>
      <c r="BB33" s="171"/>
      <c r="BC33" s="171"/>
      <c r="BD33" s="171"/>
      <c r="BE33" s="168" t="s">
        <v>29</v>
      </c>
      <c r="BF33" s="168"/>
      <c r="BG33" s="168"/>
      <c r="BH33" s="168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151" t="str">
        <f>IF(ISBLANK(Data!D65),"",Data!D65)</f>
        <v/>
      </c>
      <c r="AK34" s="154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51" t="str">
        <f>IF(ISBLANK(Data!D66),"",Data!D66)</f>
        <v/>
      </c>
      <c r="BB34" s="172"/>
      <c r="BC34" s="172"/>
      <c r="BD34" s="172"/>
      <c r="BE34" s="169" t="s">
        <v>29</v>
      </c>
      <c r="BF34" s="169"/>
      <c r="BG34" s="169"/>
      <c r="BH34" s="169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170" t="str">
        <f>IF(ISBLANK(Data!D68),"",Data!D68)</f>
        <v/>
      </c>
      <c r="AH35" s="173"/>
      <c r="AI35" s="173"/>
      <c r="AJ35" s="173"/>
      <c r="AK35" s="173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51" t="str">
        <f>IF(ISBLANK(Data!D69),"",Data!D69)</f>
        <v/>
      </c>
      <c r="BB35" s="172"/>
      <c r="BC35" s="172"/>
      <c r="BD35" s="172"/>
      <c r="BE35" s="169" t="s">
        <v>29</v>
      </c>
      <c r="BF35" s="169"/>
      <c r="BG35" s="169"/>
      <c r="BH35" s="169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177" t="str">
        <f>IF(ISBLANK(Data!D75),"",Data!D75)</f>
        <v/>
      </c>
      <c r="AK39" s="151"/>
      <c r="AL39" s="151"/>
      <c r="AM39" s="151"/>
      <c r="AN39" s="154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151"/>
      <c r="T42" s="151"/>
      <c r="U42" s="151"/>
      <c r="V42" s="151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151"/>
      <c r="AG42" s="151"/>
      <c r="AH42" s="151"/>
      <c r="AI42" s="151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151"/>
      <c r="AT42" s="151"/>
      <c r="AU42" s="151"/>
      <c r="AV42" s="151"/>
      <c r="AW42" s="151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53" t="str">
        <f>IF(ISBLANK(Data!D91),"",Data!D91)</f>
        <v/>
      </c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53" t="str">
        <f>IF(ISBLANK(Data!D92),"",Data!D92)</f>
        <v/>
      </c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5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53" t="str">
        <f>IF(ISBLANK(Data!D96),"",Data!D96)</f>
        <v/>
      </c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5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74" t="str">
        <f>IF(ISBLANK(Data!D103),"",Data!D103)</f>
        <v/>
      </c>
      <c r="BH49" s="175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53" t="str">
        <f>IF(ISBLANK(Data!D110),"",Data!D110)</f>
        <v/>
      </c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5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170" t="str">
        <f>IF(ISBLANK(Data!D112),"",Data!D112)</f>
        <v/>
      </c>
      <c r="AE54" s="171"/>
      <c r="AF54" s="171"/>
      <c r="AG54" s="171"/>
      <c r="AH54" s="171"/>
      <c r="AI54" s="171"/>
      <c r="AJ54" s="171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170" t="str">
        <f>IF(ISBLANK(Data!D113),"",Data!D113)</f>
        <v/>
      </c>
      <c r="BD54" s="171"/>
      <c r="BE54" s="171"/>
      <c r="BF54" s="171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51" t="str">
        <f>IF(ISBLANK(Data!D115),"",Data!D115)</f>
        <v/>
      </c>
      <c r="BD55" s="172"/>
      <c r="BE55" s="172"/>
      <c r="BF55" s="172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80" t="str">
        <f>IF(ISBLANK(Data!D117),"",Data!D117)</f>
        <v/>
      </c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81" t="str">
        <f>IF(ISBLANK(Data!D118),"",Data!D118)</f>
        <v/>
      </c>
      <c r="BD56" s="182"/>
      <c r="BE56" s="182"/>
      <c r="BF56" s="182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79" t="str">
        <f>IF(ISBLANK(Data!D121),"",Data!D121)</f>
        <v/>
      </c>
      <c r="AV58" s="179"/>
      <c r="AW58" s="179"/>
      <c r="AX58" s="179"/>
      <c r="AY58" s="179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151" t="str">
        <f>IF(ISBLANK(Data!D122),"",Data!D122)</f>
        <v/>
      </c>
      <c r="AZ60" s="151"/>
      <c r="BA60" s="151"/>
      <c r="BB60" s="151"/>
      <c r="BC60" s="151"/>
      <c r="BD60" s="151"/>
      <c r="BE60" s="151"/>
      <c r="BF60" s="151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80" t="str">
        <f>IF(ISBLANK(Data!D129),"",Data!D129)</f>
        <v/>
      </c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83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56" t="str">
        <f>IF(ISBLANK(Data!D7),"",Data!D7)</f>
        <v/>
      </c>
      <c r="AU70" s="157"/>
      <c r="AV70" s="157"/>
      <c r="AW70" s="157"/>
      <c r="AX70" s="157"/>
      <c r="AY70" s="157"/>
      <c r="AZ70" s="157"/>
      <c r="BA70" s="19"/>
      <c r="BB70" s="20" t="s">
        <v>18</v>
      </c>
      <c r="BC70" s="19"/>
      <c r="BD70" s="156" t="str">
        <f>IF(ISBLANK(Data!D8),"",Data!D8)</f>
        <v/>
      </c>
      <c r="BE70" s="157"/>
      <c r="BF70" s="157"/>
      <c r="BG70" s="157"/>
      <c r="BH70" s="157"/>
      <c r="BI70" s="178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53" t="str">
        <f>IF(ISBLANK(Data!D38),"",Data!D38)</f>
        <v/>
      </c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4"/>
      <c r="T71" s="152"/>
      <c r="U71" s="152"/>
      <c r="V71" s="28" t="s">
        <v>288</v>
      </c>
      <c r="W71" s="19"/>
      <c r="Z71" s="153" t="str">
        <f>IF(ISBLANK(Data!D43),"",Data!D43)</f>
        <v/>
      </c>
      <c r="AA71" s="152"/>
      <c r="AB71" s="152"/>
      <c r="AC71" s="152"/>
      <c r="AD71" s="152"/>
      <c r="AE71" s="152"/>
      <c r="AF71" s="152"/>
      <c r="AG71" s="152"/>
      <c r="AH71" s="152"/>
      <c r="AI71" s="152"/>
      <c r="AJ71" s="164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56" t="str">
        <f>IF(ISBLANK(Data!D6),"",Data!D6)</f>
        <v/>
      </c>
      <c r="AU71" s="157"/>
      <c r="AV71" s="157"/>
      <c r="AW71" s="157"/>
      <c r="AX71" s="157"/>
      <c r="AY71" s="157"/>
      <c r="AZ71" s="158"/>
      <c r="BA71" s="158"/>
      <c r="BB71" s="158"/>
      <c r="BC71" s="158"/>
      <c r="BD71" s="158"/>
      <c r="BE71" s="158"/>
      <c r="BF71" s="158"/>
      <c r="BG71" s="158"/>
      <c r="BH71" s="158"/>
      <c r="BI71" s="159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56" t="str">
        <f>IF(ISBLANK(Data!D5),"",Data!D5)</f>
        <v/>
      </c>
      <c r="AU72" s="157"/>
      <c r="AV72" s="157"/>
      <c r="AW72" s="157"/>
      <c r="AX72" s="157"/>
      <c r="AY72" s="157"/>
      <c r="AZ72" s="158"/>
      <c r="BA72" s="158"/>
      <c r="BB72" s="158"/>
      <c r="BC72" s="158"/>
      <c r="BD72" s="158"/>
      <c r="BE72" s="158"/>
      <c r="BF72" s="158"/>
      <c r="BG72" s="158"/>
      <c r="BH72" s="158"/>
      <c r="BI72" s="159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53" t="str">
        <f>IF(ISBLANK(Data!D20),"",Data!D20)</f>
        <v/>
      </c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4"/>
      <c r="T73" s="154"/>
      <c r="U73" s="154"/>
      <c r="V73" s="154"/>
      <c r="W73" s="154"/>
      <c r="X73" s="166" t="s">
        <v>42</v>
      </c>
      <c r="Y73" s="176"/>
      <c r="Z73" s="153" t="str">
        <f>IF(ISBLANK(Data!D21),"",Data!D21)</f>
        <v/>
      </c>
      <c r="AA73" s="153"/>
      <c r="AB73" s="153"/>
      <c r="AC73" s="153"/>
      <c r="AD73" s="166" t="s">
        <v>193</v>
      </c>
      <c r="AE73" s="167"/>
      <c r="AF73" s="167"/>
      <c r="AG73" s="153" t="str">
        <f>IF(ISBLANK(Data!D22),"",Data!D22)</f>
        <v/>
      </c>
      <c r="AH73" s="152"/>
      <c r="AI73" s="152"/>
      <c r="AJ73" s="152"/>
      <c r="AK73" s="28" t="s">
        <v>288</v>
      </c>
      <c r="AL73" s="19"/>
      <c r="AM73" s="24"/>
      <c r="AN73" s="24"/>
      <c r="AO73" s="153" t="str">
        <f>IF(ISBLANK(Data!D23),"",Data!D23)</f>
        <v/>
      </c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5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53" t="str">
        <f>IF(ISBLANK(Data!D133),"",Data!D133)</f>
        <v/>
      </c>
      <c r="AZ77" s="158"/>
      <c r="BA77" s="158"/>
      <c r="BB77" s="158"/>
      <c r="BC77" s="158"/>
      <c r="BD77" s="158"/>
      <c r="BE77" s="158"/>
      <c r="BF77" s="158"/>
      <c r="BG77" s="158"/>
      <c r="BH77" s="158"/>
      <c r="BI77" s="159"/>
      <c r="BJ77" s="14"/>
    </row>
    <row r="78" spans="1:62" ht="14.45" customHeight="1" x14ac:dyDescent="0.2">
      <c r="A78" s="15"/>
      <c r="B78" s="15"/>
      <c r="C78" s="56"/>
      <c r="D78" s="180" t="str">
        <f>IF(ISBLANK(Data!D132),"",Data!D132)</f>
        <v/>
      </c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53" t="str">
        <f>IF(ISBLANK(Data!D134),"",Data!D134)</f>
        <v/>
      </c>
      <c r="AZ78" s="158"/>
      <c r="BA78" s="158"/>
      <c r="BB78" s="158"/>
      <c r="BC78" s="158"/>
      <c r="BD78" s="158"/>
      <c r="BE78" s="158"/>
      <c r="BF78" s="158"/>
      <c r="BG78" s="158"/>
      <c r="BH78" s="158"/>
      <c r="BI78" s="159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170" t="str">
        <f>IF(ISBLANK(Data!D136),"",Data!D136)</f>
        <v/>
      </c>
      <c r="AG80" s="171"/>
      <c r="AH80" s="171"/>
      <c r="AI80" s="171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170" t="str">
        <f>IF(ISBLANK(Data!D137),"",Data!D137)</f>
        <v/>
      </c>
      <c r="AZ80" s="171"/>
      <c r="BA80" s="171"/>
      <c r="BB80" s="171"/>
      <c r="BC80" s="171"/>
      <c r="BD80" s="171"/>
      <c r="BE80" s="171"/>
      <c r="BF80" s="171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151" t="str">
        <f>IF(ISBLANK(Data!D139),"",Data!D139)</f>
        <v/>
      </c>
      <c r="AI81" s="172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151" t="str">
        <f>IF(ISBLANK(Data!D140),"",Data!D140)</f>
        <v/>
      </c>
      <c r="AZ81" s="172"/>
      <c r="BA81" s="172"/>
      <c r="BB81" s="172"/>
      <c r="BC81" s="172"/>
      <c r="BD81" s="172"/>
      <c r="BE81" s="172"/>
      <c r="BF81" s="172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151" t="str">
        <f>IF(ISBLANK(Data!D142),"",Data!D142)</f>
        <v/>
      </c>
      <c r="AG82" s="154"/>
      <c r="AH82" s="154"/>
      <c r="AI82" s="154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151" t="str">
        <f>IF(ISBLANK(Data!D143),"",Data!D143)</f>
        <v/>
      </c>
      <c r="AZ82" s="172"/>
      <c r="BA82" s="172"/>
      <c r="BB82" s="172"/>
      <c r="BC82" s="172"/>
      <c r="BD82" s="172"/>
      <c r="BE82" s="172"/>
      <c r="BF82" s="172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151" t="str">
        <f>IF(ISBLANK(Data!D144),"",Data!D144)</f>
        <v/>
      </c>
      <c r="AG83" s="152"/>
      <c r="AH83" s="152"/>
      <c r="AI83" s="152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151" t="str">
        <f>IF(ISBLANK(Data!D145),"",Data!D145)</f>
        <v/>
      </c>
      <c r="AZ83" s="172"/>
      <c r="BA83" s="172"/>
      <c r="BB83" s="172"/>
      <c r="BC83" s="172"/>
      <c r="BD83" s="172"/>
      <c r="BE83" s="172"/>
      <c r="BF83" s="172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53" t="str">
        <f>IF(ISBLANK(Data!D157),"",Data!D157)</f>
        <v/>
      </c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53" t="str">
        <f>IF(ISBLANK(Data!D158),"",Data!D158)</f>
        <v/>
      </c>
      <c r="AZ92" s="152"/>
      <c r="BA92" s="152"/>
      <c r="BB92" s="152"/>
      <c r="BC92" s="152"/>
      <c r="BD92" s="152"/>
      <c r="BE92" s="152"/>
      <c r="BF92" s="152"/>
      <c r="BG92" s="152"/>
      <c r="BH92" s="152"/>
      <c r="BI92" s="164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53" t="str">
        <f>IF(ISBLANK(Data!D159),"",Data!D159)</f>
        <v/>
      </c>
      <c r="AZ93" s="152"/>
      <c r="BA93" s="152"/>
      <c r="BB93" s="152"/>
      <c r="BC93" s="152"/>
      <c r="BD93" s="152"/>
      <c r="BE93" s="152"/>
      <c r="BF93" s="152"/>
      <c r="BG93" s="152"/>
      <c r="BH93" s="152"/>
      <c r="BI93" s="164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170" t="str">
        <f>IF(ISBLANK(Data!D168),"",Data!D168)</f>
        <v/>
      </c>
      <c r="AF97" s="171"/>
      <c r="AG97" s="171"/>
      <c r="AH97" s="171"/>
      <c r="AI97" s="171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170" t="str">
        <f>IF(ISBLANK(Data!D169),"",Data!D169)</f>
        <v/>
      </c>
      <c r="AZ97" s="209"/>
      <c r="BA97" s="209"/>
      <c r="BB97" s="209"/>
      <c r="BC97" s="209"/>
      <c r="BD97" s="209"/>
      <c r="BE97" s="209"/>
      <c r="BF97" s="209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151" t="str">
        <f>IF(ISBLANK(Data!D171),"",Data!D171)</f>
        <v/>
      </c>
      <c r="AF98" s="152"/>
      <c r="AG98" s="152"/>
      <c r="AH98" s="152"/>
      <c r="AI98" s="152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151" t="str">
        <f>IF(ISBLANK(Data!D172),"",Data!D172)</f>
        <v/>
      </c>
      <c r="AZ98" s="152"/>
      <c r="BA98" s="152"/>
      <c r="BB98" s="152"/>
      <c r="BC98" s="152"/>
      <c r="BD98" s="152"/>
      <c r="BE98" s="152"/>
      <c r="BF98" s="152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151" t="str">
        <f>IF(ISBLANK(Data!D174),"",Data!D174)</f>
        <v/>
      </c>
      <c r="AZ99" s="152"/>
      <c r="BA99" s="152"/>
      <c r="BB99" s="152"/>
      <c r="BC99" s="152"/>
      <c r="BD99" s="152"/>
      <c r="BE99" s="152"/>
      <c r="BF99" s="152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151" t="str">
        <f>IF(ISBLANK(Data!D175),"",Data!D175)</f>
        <v/>
      </c>
      <c r="AZ100" s="152"/>
      <c r="BA100" s="152"/>
      <c r="BB100" s="152"/>
      <c r="BC100" s="152"/>
      <c r="BD100" s="152"/>
      <c r="BE100" s="152"/>
      <c r="BF100" s="152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151" t="str">
        <f>IF(ISBLANK(Data!D178),"",Data!D178)</f>
        <v/>
      </c>
      <c r="U103" s="172"/>
      <c r="V103" s="172"/>
      <c r="W103" s="172"/>
      <c r="X103" s="172"/>
      <c r="Y103" s="172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151" t="str">
        <f>IF(ISBLANK(Data!D179),"",Data!D179)</f>
        <v/>
      </c>
      <c r="U104" s="172"/>
      <c r="V104" s="172"/>
      <c r="W104" s="172"/>
      <c r="X104" s="172"/>
      <c r="Y104" s="172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53" t="str">
        <f>IF(ISBLANK(Data!D186),"",Data!D186)</f>
        <v/>
      </c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53" t="str">
        <f>IF(ISBLANK(Data!D191),"",Data!D191)</f>
        <v/>
      </c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9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53" t="str">
        <f>IF(ISBLANK(Data!D192),"",Data!D192)</f>
        <v/>
      </c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8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53" t="str">
        <f>IF(ISBLANK(Data!D193),"",Data!D193)</f>
        <v/>
      </c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8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170" t="str">
        <f>IF(ISBLANK(Data!D197),"",Data!D197)</f>
        <v/>
      </c>
      <c r="AF117" s="209"/>
      <c r="AG117" s="209"/>
      <c r="AH117" s="209"/>
      <c r="AI117" s="209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170" t="str">
        <f>IF(ISBLANK(Data!D198),"",Data!D198)</f>
        <v/>
      </c>
      <c r="AZ117" s="209"/>
      <c r="BA117" s="209"/>
      <c r="BB117" s="209"/>
      <c r="BC117" s="209"/>
      <c r="BD117" s="209"/>
      <c r="BE117" s="209"/>
      <c r="BF117" s="209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151" t="str">
        <f>IF(ISBLANK(Data!D200),"",Data!D200)</f>
        <v/>
      </c>
      <c r="AF118" s="152"/>
      <c r="AG118" s="152"/>
      <c r="AH118" s="152"/>
      <c r="AI118" s="152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151" t="str">
        <f>IF(ISBLANK(Data!D201),"",Data!D201)</f>
        <v/>
      </c>
      <c r="AZ118" s="152"/>
      <c r="BA118" s="152"/>
      <c r="BB118" s="152"/>
      <c r="BC118" s="152"/>
      <c r="BD118" s="152"/>
      <c r="BE118" s="152"/>
      <c r="BF118" s="152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151" t="str">
        <f>IF(ISBLANK(Data!D202),"",Data!D202)</f>
        <v/>
      </c>
      <c r="AZ119" s="152"/>
      <c r="BA119" s="152"/>
      <c r="BB119" s="152"/>
      <c r="BC119" s="152"/>
      <c r="BD119" s="152"/>
      <c r="BE119" s="152"/>
      <c r="BF119" s="152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151" t="str">
        <f>IF(ISBLANK(Data!D203),"",Data!D203)</f>
        <v/>
      </c>
      <c r="AZ120" s="152"/>
      <c r="BA120" s="152"/>
      <c r="BB120" s="152"/>
      <c r="BC120" s="152"/>
      <c r="BD120" s="152"/>
      <c r="BE120" s="152"/>
      <c r="BF120" s="152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151" t="str">
        <f>IF(ISBLANK(Data!D206),"",Data!D206)</f>
        <v/>
      </c>
      <c r="AG123" s="172"/>
      <c r="AH123" s="172"/>
      <c r="AI123" s="172"/>
      <c r="AJ123" s="172"/>
      <c r="AK123" s="172"/>
      <c r="AL123" s="172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151" t="str">
        <f>IF(ISBLANK(Data!D207),"",Data!D207)</f>
        <v/>
      </c>
      <c r="AG124" s="172"/>
      <c r="AH124" s="172"/>
      <c r="AI124" s="172"/>
      <c r="AJ124" s="172"/>
      <c r="AK124" s="172"/>
      <c r="AL124" s="172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151" t="str">
        <f>IF(ISBLANK(Data!D208),"",Data!D208)</f>
        <v/>
      </c>
      <c r="AG125" s="172"/>
      <c r="AH125" s="172"/>
      <c r="AI125" s="172"/>
      <c r="AJ125" s="172"/>
      <c r="AK125" s="172"/>
      <c r="AL125" s="172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151" t="str">
        <f>IF(ISBLANK(Data!D209),"",Data!D209)</f>
        <v/>
      </c>
      <c r="AV125" s="152"/>
      <c r="AW125" s="152"/>
      <c r="AX125" s="152"/>
      <c r="AY125" s="152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151" t="str">
        <f>IF(ISBLANK(Data!D210),"",Data!D210)</f>
        <v/>
      </c>
      <c r="AG126" s="172"/>
      <c r="AH126" s="172"/>
      <c r="AI126" s="172"/>
      <c r="AJ126" s="172"/>
      <c r="AK126" s="172"/>
      <c r="AL126" s="172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151" t="str">
        <f>IF(ISBLANK(Data!D211),"",Data!D211)</f>
        <v/>
      </c>
      <c r="AV126" s="152"/>
      <c r="AW126" s="152"/>
      <c r="AX126" s="152"/>
      <c r="AY126" s="152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56" t="str">
        <f>IF(ISBLANK(Data!D7),"",Data!D7)</f>
        <v/>
      </c>
      <c r="AU137" s="156"/>
      <c r="AV137" s="156"/>
      <c r="AW137" s="156"/>
      <c r="AX137" s="156"/>
      <c r="AY137" s="156"/>
      <c r="AZ137" s="156"/>
      <c r="BA137" s="39"/>
      <c r="BB137" s="66" t="s">
        <v>18</v>
      </c>
      <c r="BC137" s="39"/>
      <c r="BD137" s="156" t="str">
        <f>IF(ISBLANK(Data!D8),"",Data!D8)</f>
        <v/>
      </c>
      <c r="BE137" s="156"/>
      <c r="BF137" s="156"/>
      <c r="BG137" s="156"/>
      <c r="BH137" s="156"/>
      <c r="BI137" s="160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53" t="str">
        <f>IF(ISBLANK(Data!D38),"",Data!D38)</f>
        <v/>
      </c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9"/>
      <c r="V138" s="28" t="s">
        <v>288</v>
      </c>
      <c r="W138" s="19"/>
      <c r="X138" s="28"/>
      <c r="Y138" s="24"/>
      <c r="Z138" s="153" t="str">
        <f>IF(ISBLANK(Data!D43),"",Data!D43)</f>
        <v/>
      </c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9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56" t="str">
        <f>IF(ISBLANK(Data!D6),"",Data!D6)</f>
        <v/>
      </c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60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56" t="str">
        <f>IF(ISBLANK(Data!D5),"",Data!D5)</f>
        <v/>
      </c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60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53" t="str">
        <f>IF(ISBLANK(Data!D20),"",Data!D20)</f>
        <v/>
      </c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9"/>
      <c r="X140" s="166" t="s">
        <v>42</v>
      </c>
      <c r="Y140" s="176"/>
      <c r="Z140" s="153" t="str">
        <f>IF(ISBLANK(Data!D21),"",Data!D21)</f>
        <v/>
      </c>
      <c r="AA140" s="153"/>
      <c r="AB140" s="153"/>
      <c r="AC140" s="220"/>
      <c r="AD140" s="166" t="s">
        <v>193</v>
      </c>
      <c r="AE140" s="184"/>
      <c r="AF140" s="184"/>
      <c r="AG140" s="153" t="str">
        <f>IF(ISBLANK(Data!D22),"",Data!D22)</f>
        <v/>
      </c>
      <c r="AH140" s="153"/>
      <c r="AI140" s="153"/>
      <c r="AJ140" s="220"/>
      <c r="AK140" s="28" t="s">
        <v>288</v>
      </c>
      <c r="AL140" s="30"/>
      <c r="AM140" s="30"/>
      <c r="AN140" s="24"/>
      <c r="AO140" s="153" t="str">
        <f>IF(ISBLANK(Data!D23),"",Data!D23)</f>
        <v/>
      </c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8"/>
      <c r="BC140" s="158"/>
      <c r="BD140" s="158"/>
      <c r="BE140" s="158"/>
      <c r="BF140" s="158"/>
      <c r="BG140" s="158"/>
      <c r="BH140" s="158"/>
      <c r="BI140" s="159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214" t="str">
        <f>IF(ISBLANK(Data!D216),"",Data!D216)</f>
        <v/>
      </c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  <c r="BI144" s="216"/>
    </row>
    <row r="145" spans="1:61" ht="14.45" customHeight="1" x14ac:dyDescent="0.2">
      <c r="A145" s="12"/>
      <c r="B145" s="12"/>
      <c r="C145" s="214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6"/>
    </row>
    <row r="146" spans="1:61" ht="14.45" customHeight="1" x14ac:dyDescent="0.2">
      <c r="A146" s="12"/>
      <c r="B146" s="12"/>
      <c r="C146" s="214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6"/>
    </row>
    <row r="147" spans="1:61" ht="14.45" customHeight="1" x14ac:dyDescent="0.2">
      <c r="A147" s="12"/>
      <c r="B147" s="12"/>
      <c r="C147" s="214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  <c r="BI147" s="216"/>
    </row>
    <row r="148" spans="1:61" ht="14.45" customHeight="1" x14ac:dyDescent="0.2">
      <c r="A148" s="12"/>
      <c r="B148" s="12"/>
      <c r="C148" s="214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  <c r="BI148" s="216"/>
    </row>
    <row r="149" spans="1:61" ht="14.45" customHeight="1" x14ac:dyDescent="0.2">
      <c r="A149" s="12"/>
      <c r="B149" s="12"/>
      <c r="C149" s="214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  <c r="BI149" s="216"/>
    </row>
    <row r="150" spans="1:61" ht="14.45" customHeight="1" x14ac:dyDescent="0.2">
      <c r="A150" s="12"/>
      <c r="B150" s="12"/>
      <c r="C150" s="2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8"/>
      <c r="AK150" s="218"/>
      <c r="AL150" s="218"/>
      <c r="AM150" s="218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9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84" t="s">
        <v>345</v>
      </c>
      <c r="E152" s="176"/>
      <c r="F152" s="176"/>
      <c r="G152" s="176"/>
      <c r="H152" s="190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  <c r="AB152" s="155"/>
      <c r="AC152" s="184" t="s">
        <v>344</v>
      </c>
      <c r="AD152" s="176"/>
      <c r="AE152" s="176"/>
      <c r="AF152" s="176"/>
      <c r="AG152" s="176"/>
      <c r="AH152" s="176"/>
      <c r="AI152" s="153" t="str">
        <f>IF(ISBLANK(Data!D218),"",Data!D218)</f>
        <v/>
      </c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5"/>
    </row>
    <row r="153" spans="1:61" ht="14.45" customHeight="1" x14ac:dyDescent="0.2">
      <c r="A153" s="12"/>
      <c r="B153" s="12"/>
      <c r="C153" s="41"/>
      <c r="D153" s="176"/>
      <c r="E153" s="176"/>
      <c r="F153" s="176"/>
      <c r="G153" s="176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  <c r="AB153" s="155"/>
      <c r="AC153" s="176"/>
      <c r="AD153" s="176"/>
      <c r="AE153" s="176"/>
      <c r="AF153" s="176"/>
      <c r="AG153" s="176"/>
      <c r="AH153" s="176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  <c r="BI153" s="155"/>
    </row>
    <row r="154" spans="1:61" ht="14.45" customHeight="1" x14ac:dyDescent="0.2">
      <c r="A154" s="12"/>
      <c r="B154" s="12"/>
      <c r="C154" s="36"/>
      <c r="D154" s="176"/>
      <c r="E154" s="176"/>
      <c r="F154" s="176"/>
      <c r="G154" s="176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5"/>
      <c r="AC154" s="176"/>
      <c r="AD154" s="176"/>
      <c r="AE154" s="176"/>
      <c r="AF154" s="176"/>
      <c r="AG154" s="176"/>
      <c r="AH154" s="176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  <c r="BI154" s="155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98" t="str">
        <f>IF(ISBLANK(Data!D219),"",Data!D219)</f>
        <v/>
      </c>
      <c r="AE157" s="206"/>
      <c r="AF157" s="206"/>
      <c r="AG157" s="206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  <c r="BB157" s="206"/>
      <c r="BC157" s="206"/>
      <c r="BD157" s="206"/>
      <c r="BE157" s="206"/>
      <c r="BF157" s="206"/>
      <c r="BG157" s="206"/>
      <c r="BH157" s="206"/>
      <c r="BI157" s="207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163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209"/>
      <c r="AE159" s="209"/>
      <c r="AF159" s="209"/>
      <c r="AG159" s="209"/>
      <c r="AH159" s="209"/>
      <c r="AI159" s="209"/>
      <c r="AJ159" s="209"/>
      <c r="AK159" s="209"/>
      <c r="AL159" s="209"/>
      <c r="AM159" s="209"/>
      <c r="AN159" s="209"/>
      <c r="AO159" s="209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10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98" t="str">
        <f>IF(ISBLANK(Data!D222),"",Data!D222)</f>
        <v/>
      </c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7"/>
      <c r="AU160" s="28" t="s">
        <v>138</v>
      </c>
      <c r="AV160" s="19"/>
      <c r="AW160" s="19"/>
      <c r="AX160" s="19"/>
      <c r="AY160" s="185" t="str">
        <f>IF(ISBLANK(Data!D225),"",Data!D225)</f>
        <v/>
      </c>
      <c r="AZ160" s="185"/>
      <c r="BA160" s="185"/>
      <c r="BB160" s="185"/>
      <c r="BC160" s="185"/>
      <c r="BD160" s="185"/>
      <c r="BE160" s="185"/>
      <c r="BF160" s="185"/>
      <c r="BG160" s="185"/>
      <c r="BH160" s="185"/>
      <c r="BI160" s="186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163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209"/>
      <c r="AE162" s="209"/>
      <c r="AF162" s="209"/>
      <c r="AG162" s="209"/>
      <c r="AH162" s="209"/>
      <c r="AI162" s="209"/>
      <c r="AJ162" s="209"/>
      <c r="AK162" s="209"/>
      <c r="AL162" s="209"/>
      <c r="AM162" s="209"/>
      <c r="AN162" s="209"/>
      <c r="AO162" s="209"/>
      <c r="AP162" s="209"/>
      <c r="AQ162" s="209"/>
      <c r="AR162" s="209"/>
      <c r="AS162" s="209"/>
      <c r="AT162" s="210"/>
      <c r="AU162" s="187" t="str">
        <f>IF(ISBLANK(Data!D226),"",Data!D226)</f>
        <v/>
      </c>
      <c r="AV162" s="188"/>
      <c r="AW162" s="188"/>
      <c r="AX162" s="188"/>
      <c r="AY162" s="188"/>
      <c r="AZ162" s="188"/>
      <c r="BA162" s="188"/>
      <c r="BB162" s="188"/>
      <c r="BC162" s="188"/>
      <c r="BD162" s="188"/>
      <c r="BE162" s="188"/>
      <c r="BF162" s="188"/>
      <c r="BG162" s="188"/>
      <c r="BH162" s="188"/>
      <c r="BI162" s="189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98" t="str">
        <f>IF(ISBLANK(Data!D227),"",Data!D227)</f>
        <v/>
      </c>
      <c r="AE163" s="206"/>
      <c r="AF163" s="206"/>
      <c r="AG163" s="206"/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206"/>
      <c r="AX163" s="206"/>
      <c r="AY163" s="206"/>
      <c r="AZ163" s="206"/>
      <c r="BA163" s="206"/>
      <c r="BB163" s="206"/>
      <c r="BC163" s="206"/>
      <c r="BD163" s="206"/>
      <c r="BE163" s="206"/>
      <c r="BF163" s="206"/>
      <c r="BG163" s="206"/>
      <c r="BH163" s="206"/>
      <c r="BI163" s="207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  <c r="BI164" s="163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209"/>
      <c r="AE165" s="209"/>
      <c r="AF165" s="209"/>
      <c r="AG165" s="209"/>
      <c r="AH165" s="209"/>
      <c r="AI165" s="209"/>
      <c r="AJ165" s="209"/>
      <c r="AK165" s="209"/>
      <c r="AL165" s="209"/>
      <c r="AM165" s="209"/>
      <c r="AN165" s="209"/>
      <c r="AO165" s="209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10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98" t="str">
        <f>IF(ISBLANK(Data!D230),"",Data!D230)</f>
        <v/>
      </c>
      <c r="AE166" s="206"/>
      <c r="AF166" s="206"/>
      <c r="AG166" s="206"/>
      <c r="AH166" s="206"/>
      <c r="AI166" s="206"/>
      <c r="AJ166" s="206"/>
      <c r="AK166" s="206"/>
      <c r="AL166" s="206"/>
      <c r="AM166" s="206"/>
      <c r="AN166" s="206"/>
      <c r="AO166" s="206"/>
      <c r="AP166" s="206"/>
      <c r="AQ166" s="206"/>
      <c r="AR166" s="206"/>
      <c r="AS166" s="206"/>
      <c r="AT166" s="206"/>
      <c r="AU166" s="206"/>
      <c r="AV166" s="206"/>
      <c r="AW166" s="206"/>
      <c r="AX166" s="206"/>
      <c r="AY166" s="206"/>
      <c r="AZ166" s="206"/>
      <c r="BA166" s="206"/>
      <c r="BB166" s="206"/>
      <c r="BC166" s="206"/>
      <c r="BD166" s="206"/>
      <c r="BE166" s="206"/>
      <c r="BF166" s="206"/>
      <c r="BG166" s="206"/>
      <c r="BH166" s="206"/>
      <c r="BI166" s="207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163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10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98" t="str">
        <f>IF(ISBLANK(Data!D233),"",Data!D233)</f>
        <v/>
      </c>
      <c r="AE169" s="206"/>
      <c r="AF169" s="206"/>
      <c r="AG169" s="206"/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206"/>
      <c r="AX169" s="206"/>
      <c r="AY169" s="206"/>
      <c r="AZ169" s="206"/>
      <c r="BA169" s="206"/>
      <c r="BB169" s="206"/>
      <c r="BC169" s="206"/>
      <c r="BD169" s="206"/>
      <c r="BE169" s="206"/>
      <c r="BF169" s="206"/>
      <c r="BG169" s="206"/>
      <c r="BH169" s="206"/>
      <c r="BI169" s="207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163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10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211" t="str">
        <f>IF(ISBLANK(Data!D236),"",Data!D236)</f>
        <v/>
      </c>
      <c r="AQ172" s="172"/>
      <c r="AR172" s="172"/>
      <c r="AS172" s="172"/>
      <c r="AT172" s="172"/>
      <c r="AU172" s="172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211" t="str">
        <f>IF(ISBLANK(Data!D237),"",Data!D237)</f>
        <v/>
      </c>
      <c r="AQ173" s="172"/>
      <c r="AR173" s="172"/>
      <c r="AS173" s="172"/>
      <c r="AT173" s="172"/>
      <c r="AU173" s="172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211" t="str">
        <f>IF(ISBLANK(Data!D238),"",Data!D238)</f>
        <v/>
      </c>
      <c r="AQ174" s="172"/>
      <c r="AR174" s="172"/>
      <c r="AS174" s="172"/>
      <c r="AT174" s="172"/>
      <c r="AU174" s="172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97" t="str">
        <f>IF(ISBLANK(Data!D239),"",Data!D239)</f>
        <v/>
      </c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8"/>
      <c r="AT175" s="198"/>
      <c r="AU175" s="198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9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200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201"/>
      <c r="AV176" s="201"/>
      <c r="AW176" s="201"/>
      <c r="AX176" s="201"/>
      <c r="AY176" s="201"/>
      <c r="AZ176" s="201"/>
      <c r="BA176" s="201"/>
      <c r="BB176" s="201"/>
      <c r="BC176" s="201"/>
      <c r="BD176" s="201"/>
      <c r="BE176" s="201"/>
      <c r="BF176" s="201"/>
      <c r="BG176" s="201"/>
      <c r="BH176" s="201"/>
      <c r="BI176" s="202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200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201"/>
      <c r="AV177" s="201"/>
      <c r="AW177" s="201"/>
      <c r="AX177" s="201"/>
      <c r="AY177" s="201"/>
      <c r="AZ177" s="201"/>
      <c r="BA177" s="201"/>
      <c r="BB177" s="201"/>
      <c r="BC177" s="201"/>
      <c r="BD177" s="201"/>
      <c r="BE177" s="201"/>
      <c r="BF177" s="201"/>
      <c r="BG177" s="201"/>
      <c r="BH177" s="201"/>
      <c r="BI177" s="202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201"/>
      <c r="AV178" s="201"/>
      <c r="AW178" s="201"/>
      <c r="AX178" s="201"/>
      <c r="AY178" s="201"/>
      <c r="AZ178" s="201"/>
      <c r="BA178" s="201"/>
      <c r="BB178" s="201"/>
      <c r="BC178" s="201"/>
      <c r="BD178" s="201"/>
      <c r="BE178" s="201"/>
      <c r="BF178" s="201"/>
      <c r="BG178" s="201"/>
      <c r="BH178" s="201"/>
      <c r="BI178" s="202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03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204"/>
      <c r="AV179" s="204"/>
      <c r="AW179" s="204"/>
      <c r="AX179" s="204"/>
      <c r="AY179" s="204"/>
      <c r="AZ179" s="204"/>
      <c r="BA179" s="204"/>
      <c r="BB179" s="204"/>
      <c r="BC179" s="204"/>
      <c r="BD179" s="204"/>
      <c r="BE179" s="204"/>
      <c r="BF179" s="204"/>
      <c r="BG179" s="204"/>
      <c r="BH179" s="204"/>
      <c r="BI179" s="205"/>
    </row>
    <row r="180" spans="1:61" ht="19.5" customHeight="1" x14ac:dyDescent="0.2">
      <c r="A180" s="12"/>
      <c r="B180" s="12"/>
      <c r="C180" s="38"/>
      <c r="D180" s="193" t="s">
        <v>356</v>
      </c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  <c r="AI180" s="193"/>
      <c r="AJ180" s="193"/>
      <c r="AK180" s="193"/>
      <c r="AL180" s="193"/>
      <c r="AM180" s="193"/>
      <c r="AN180" s="193"/>
      <c r="AO180" s="193"/>
      <c r="AP180" s="193"/>
      <c r="AQ180" s="193"/>
      <c r="AR180" s="193"/>
      <c r="AS180" s="193"/>
      <c r="AT180" s="193"/>
      <c r="AU180" s="193"/>
      <c r="AV180" s="193"/>
      <c r="AW180" s="193"/>
      <c r="AX180" s="193"/>
      <c r="AY180" s="193"/>
      <c r="AZ180" s="193"/>
      <c r="BA180" s="193"/>
      <c r="BB180" s="193"/>
      <c r="BC180" s="193"/>
      <c r="BD180" s="193"/>
      <c r="BE180" s="193"/>
      <c r="BF180" s="193"/>
      <c r="BG180" s="193"/>
      <c r="BH180" s="193"/>
      <c r="BI180" s="194"/>
    </row>
    <row r="181" spans="1:61" ht="18" customHeight="1" x14ac:dyDescent="0.2">
      <c r="A181" s="12"/>
      <c r="B181" s="12"/>
      <c r="C181" s="36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  <c r="AH181" s="195"/>
      <c r="AI181" s="195"/>
      <c r="AJ181" s="195"/>
      <c r="AK181" s="195"/>
      <c r="AL181" s="195"/>
      <c r="AM181" s="195"/>
      <c r="AN181" s="195"/>
      <c r="AO181" s="195"/>
      <c r="AP181" s="195"/>
      <c r="AQ181" s="195"/>
      <c r="AR181" s="195"/>
      <c r="AS181" s="195"/>
      <c r="AT181" s="195"/>
      <c r="AU181" s="195"/>
      <c r="AV181" s="195"/>
      <c r="AW181" s="195"/>
      <c r="AX181" s="195"/>
      <c r="AY181" s="195"/>
      <c r="AZ181" s="195"/>
      <c r="BA181" s="195"/>
      <c r="BB181" s="195"/>
      <c r="BC181" s="195"/>
      <c r="BD181" s="195"/>
      <c r="BE181" s="195"/>
      <c r="BF181" s="195"/>
      <c r="BG181" s="195"/>
      <c r="BH181" s="195"/>
      <c r="BI181" s="196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91" t="str">
        <f>IF(ISBLANK(Data!D240),"",Data!D240)</f>
        <v/>
      </c>
      <c r="I183" s="191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T183" s="191"/>
      <c r="U183" s="191"/>
      <c r="V183" s="191"/>
      <c r="W183" s="191"/>
      <c r="X183" s="191"/>
      <c r="Y183" s="191"/>
      <c r="Z183" s="191"/>
      <c r="AA183" s="191"/>
      <c r="AB183" s="8"/>
      <c r="AC183" s="8"/>
      <c r="AD183" s="8"/>
      <c r="AE183" s="8"/>
      <c r="AF183" s="8"/>
      <c r="AG183" s="8"/>
      <c r="AH183" s="8"/>
      <c r="AI183" s="191" t="str">
        <f>IF(ISBLANK(Data!D241),"",Data!D241)</f>
        <v/>
      </c>
      <c r="AJ183" s="191"/>
      <c r="AK183" s="191"/>
      <c r="AL183" s="191"/>
      <c r="AM183" s="191"/>
      <c r="AN183" s="191"/>
      <c r="AO183" s="191"/>
      <c r="AP183" s="191"/>
      <c r="AQ183" s="191"/>
      <c r="AR183" s="191"/>
      <c r="AS183" s="191"/>
      <c r="AT183" s="191"/>
      <c r="AU183" s="191"/>
      <c r="AV183" s="191"/>
      <c r="AW183" s="191"/>
      <c r="AX183" s="191"/>
      <c r="AY183" s="191"/>
      <c r="AZ183" s="191"/>
      <c r="BA183" s="191"/>
      <c r="BB183" s="191"/>
      <c r="BC183" s="191"/>
      <c r="BD183" s="191"/>
      <c r="BE183" s="191"/>
      <c r="BF183" s="191"/>
      <c r="BG183" s="191"/>
      <c r="BH183" s="191"/>
      <c r="BI183" s="212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8"/>
      <c r="AC184" s="8" t="s">
        <v>344</v>
      </c>
      <c r="AD184" s="8"/>
      <c r="AE184" s="8"/>
      <c r="AF184" s="8"/>
      <c r="AG184" s="8"/>
      <c r="AH184" s="8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  <c r="AZ184" s="192"/>
      <c r="BA184" s="192"/>
      <c r="BB184" s="192"/>
      <c r="BC184" s="192"/>
      <c r="BD184" s="192"/>
      <c r="BE184" s="192"/>
      <c r="BF184" s="192"/>
      <c r="BG184" s="192"/>
      <c r="BH184" s="192"/>
      <c r="BI184" s="213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30"/>
      <c r="AC185" s="30"/>
      <c r="AD185" s="30"/>
      <c r="AE185" s="30"/>
      <c r="AF185" s="30"/>
      <c r="AG185" s="30"/>
      <c r="AH185" s="30"/>
      <c r="AI185" s="188"/>
      <c r="AJ185" s="188"/>
      <c r="AK185" s="188"/>
      <c r="AL185" s="188"/>
      <c r="AM185" s="188"/>
      <c r="AN185" s="188"/>
      <c r="AO185" s="188"/>
      <c r="AP185" s="188"/>
      <c r="AQ185" s="188"/>
      <c r="AR185" s="188"/>
      <c r="AS185" s="188"/>
      <c r="AT185" s="188"/>
      <c r="AU185" s="188"/>
      <c r="AV185" s="188"/>
      <c r="AW185" s="188"/>
      <c r="AX185" s="188"/>
      <c r="AY185" s="188"/>
      <c r="AZ185" s="188"/>
      <c r="BA185" s="188"/>
      <c r="BB185" s="188"/>
      <c r="BC185" s="188"/>
      <c r="BD185" s="188"/>
      <c r="BE185" s="188"/>
      <c r="BF185" s="188"/>
      <c r="BG185" s="188"/>
      <c r="BH185" s="188"/>
      <c r="BI185" s="189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29" name="Drop Down 188">
              <controlPr locked="0" defaultSize="0" autoLine="0" autoPict="0">
                <anchor moveWithCells="1">
                  <from>
                    <xdr:col>48</xdr:col>
                    <xdr:colOff>66675</xdr:colOff>
                    <xdr:row>30</xdr:row>
                    <xdr:rowOff>19050</xdr:rowOff>
                  </from>
                  <to>
                    <xdr:col>61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topLeftCell="A58" zoomScaleNormal="100" workbookViewId="0">
      <selection activeCell="D69" sqref="D69"/>
    </sheetView>
  </sheetViews>
  <sheetFormatPr baseColWidth="10" defaultColWidth="11.42578125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 t="s">
        <v>551</v>
      </c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 t="s">
        <v>550</v>
      </c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 t="str">
        <f>IF(Datenquelle!A3&gt;1,Datenquelle!B3,"")</f>
        <v/>
      </c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0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f>IF(Datenquelle!L3="3x 400V",TRUE,FALSE)</f>
        <v>0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 t="str">
        <f>IF(Datenquelle!K3&gt;0,Datenquelle!K3,"")</f>
        <v/>
      </c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 t="str">
        <f>IF(Datenquelle!J3&gt;0,Datenquelle!J3,"")</f>
        <v/>
      </c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f>IF(Datenquelle!L3="1x 230V",TRUE,FALSE)</f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 t="str">
        <f>IF(Datenquelle!O3&gt;0,Datenquelle!O3,"")</f>
        <v/>
      </c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 t="str">
        <f>IF(Datenquelle!J3&gt;0,Datenquelle!J3,"")</f>
        <v/>
      </c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 t="str">
        <f>Datenquelle!F3</f>
        <v/>
      </c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 t="str">
        <f>IF(Datenquelle!N3&gt;0,Datenquelle!N3,"")</f>
        <v/>
      </c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f>IF(Datenquelle!P3="X",TRUE,FALSE)</f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f>IF(Datenquelle!Q3="X",TRUE,FALSE)</f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f>IF(Datenquelle!R3="X",TRUE,FALSE)</f>
        <v>0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f>IF(Datenquelle!S3="X",TRUE,FALSE)</f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f>IF(Datenquelle!T3="X",TRUE,FALSE)</f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 t="str">
        <f>IF(Datenquelle!H3&gt;0,Datenquelle!H3,"")</f>
        <v/>
      </c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0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f>IF(Datenquelle!G3="X",TRUE,FALSE)</f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f>IF(Datenquelle!AB3="X",TRUE,FALSE)</f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f>IF(Datenquelle!AD3="X",TRUE,FALSE)</f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f>IF(Datenquelle!AE3="X",TRUE,FALSE)</f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f>IF(Datenquelle!AC3="X",TRUE,FALSE)</f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8F61-C490-4FA5-A522-0157EE2F4206}">
  <dimension ref="A1:BH159"/>
  <sheetViews>
    <sheetView zoomScale="200" zoomScaleNormal="200" workbookViewId="0">
      <pane xSplit="2" ySplit="8" topLeftCell="C37" activePane="bottomRight" state="frozen"/>
      <selection pane="topRight" activeCell="C1" sqref="C1"/>
      <selection pane="bottomLeft" activeCell="A4" sqref="A4"/>
      <selection pane="bottomRight" activeCell="C38" sqref="C38"/>
    </sheetView>
  </sheetViews>
  <sheetFormatPr baseColWidth="10" defaultColWidth="11.42578125" defaultRowHeight="14.25" x14ac:dyDescent="0.2"/>
  <cols>
    <col min="1" max="1" width="5" style="127" customWidth="1"/>
    <col min="2" max="2" width="32" style="127" customWidth="1"/>
    <col min="3" max="3" width="6" style="135" customWidth="1"/>
    <col min="4" max="4" width="8.5703125" style="121" customWidth="1"/>
    <col min="5" max="5" width="9.85546875" style="135" customWidth="1"/>
    <col min="6" max="6" width="12.5703125" style="135" customWidth="1"/>
    <col min="7" max="7" width="7.5703125" style="135" customWidth="1"/>
    <col min="8" max="8" width="10.28515625" style="121" customWidth="1"/>
    <col min="9" max="9" width="16.7109375" style="121" customWidth="1"/>
    <col min="10" max="10" width="18.42578125" style="121" customWidth="1"/>
    <col min="11" max="11" width="10.42578125" style="121" customWidth="1"/>
    <col min="12" max="12" width="8" style="121" customWidth="1"/>
    <col min="13" max="13" width="10.42578125" style="121" customWidth="1"/>
    <col min="14" max="14" width="18.42578125" style="121" bestFit="1" customWidth="1"/>
    <col min="15" max="15" width="13.42578125" style="121" customWidth="1"/>
    <col min="16" max="16" width="12.7109375" style="135" customWidth="1"/>
    <col min="17" max="17" width="10.28515625" style="135" bestFit="1" customWidth="1"/>
    <col min="18" max="18" width="10.28515625" style="135" customWidth="1"/>
    <col min="19" max="19" width="14.140625" style="135" bestFit="1" customWidth="1"/>
    <col min="20" max="20" width="10.42578125" style="135" customWidth="1"/>
    <col min="21" max="21" width="13.42578125" style="121" customWidth="1"/>
    <col min="22" max="22" width="14.42578125" style="121" customWidth="1"/>
    <col min="23" max="23" width="8.7109375" style="135" customWidth="1"/>
    <col min="24" max="24" width="7.28515625" style="135" customWidth="1"/>
    <col min="25" max="25" width="8" style="121" customWidth="1"/>
    <col min="26" max="26" width="13" style="121" customWidth="1"/>
    <col min="27" max="27" width="8.5703125" style="121" customWidth="1"/>
    <col min="28" max="28" width="10.140625" style="135" customWidth="1"/>
    <col min="29" max="29" width="9.28515625" style="135" customWidth="1"/>
    <col min="30" max="31" width="11.42578125" style="135" customWidth="1"/>
    <col min="32" max="32" width="3.42578125" style="135" customWidth="1"/>
    <col min="33" max="33" width="9.85546875" style="121" customWidth="1"/>
    <col min="34" max="16384" width="11.42578125" style="127"/>
  </cols>
  <sheetData>
    <row r="1" spans="1:48" s="97" customFormat="1" ht="12.75" x14ac:dyDescent="0.2">
      <c r="B1" s="98" t="s">
        <v>374</v>
      </c>
      <c r="C1" s="147"/>
      <c r="G1" s="147" t="s">
        <v>561</v>
      </c>
      <c r="H1" s="148">
        <v>44320</v>
      </c>
      <c r="I1" s="146"/>
      <c r="J1" s="146" t="s">
        <v>376</v>
      </c>
      <c r="K1" s="146" t="s">
        <v>377</v>
      </c>
      <c r="L1" s="146"/>
      <c r="M1" s="146"/>
      <c r="N1" s="146" t="s">
        <v>378</v>
      </c>
      <c r="O1" s="146"/>
      <c r="P1" s="147"/>
      <c r="Q1" s="147"/>
      <c r="R1" s="147"/>
      <c r="S1" s="147"/>
      <c r="T1" s="147"/>
      <c r="U1" s="146"/>
      <c r="V1" s="146"/>
      <c r="W1" s="147"/>
      <c r="X1" s="147"/>
      <c r="Y1" s="146"/>
      <c r="Z1" s="146"/>
      <c r="AA1" s="146"/>
      <c r="AB1" s="147"/>
      <c r="AC1" s="147"/>
      <c r="AD1" s="147"/>
      <c r="AE1" s="147"/>
      <c r="AF1" s="147"/>
      <c r="AG1" s="146"/>
    </row>
    <row r="2" spans="1:48" s="100" customFormat="1" ht="11.25" customHeight="1" x14ac:dyDescent="0.2">
      <c r="F2" s="99" t="s">
        <v>375</v>
      </c>
      <c r="G2" s="101"/>
      <c r="H2" s="102"/>
      <c r="I2" s="103"/>
      <c r="J2" s="104"/>
      <c r="K2" s="105" t="s">
        <v>552</v>
      </c>
      <c r="L2" s="102"/>
      <c r="M2" s="102"/>
      <c r="N2" s="102"/>
      <c r="O2" s="102"/>
      <c r="P2" s="101"/>
      <c r="Q2" s="101"/>
      <c r="R2" s="101"/>
      <c r="S2" s="101"/>
      <c r="T2" s="101"/>
      <c r="U2" s="102"/>
      <c r="V2" s="102"/>
      <c r="W2" s="101"/>
      <c r="X2" s="101"/>
      <c r="Y2" s="102"/>
      <c r="Z2" s="102"/>
      <c r="AA2" s="102"/>
      <c r="AB2" s="101"/>
      <c r="AC2" s="101"/>
      <c r="AD2" s="101"/>
      <c r="AE2" s="101"/>
      <c r="AF2" s="101"/>
      <c r="AG2" s="102"/>
    </row>
    <row r="3" spans="1:48" s="100" customFormat="1" ht="12" x14ac:dyDescent="0.2">
      <c r="A3" s="102">
        <v>1</v>
      </c>
      <c r="B3" s="100" t="str">
        <f>VLOOKUP(A3,Datenquelle!A6:AG164,2,FALSE)</f>
        <v>PDC scegliere</v>
      </c>
      <c r="C3" s="101"/>
      <c r="F3" s="106" t="str">
        <f>IF(J3&gt;0,1,"")</f>
        <v/>
      </c>
      <c r="G3" s="107" t="str">
        <f>VLOOKUP(A3,Datenquelle!A6:AK159,7,FALSE)</f>
        <v/>
      </c>
      <c r="H3" s="149">
        <f>VLOOKUP(A3,Datenquelle!A6:AK159,8,FALSE)</f>
        <v>0</v>
      </c>
      <c r="I3" s="102"/>
      <c r="J3" s="145">
        <f>VLOOKUP(A3,Datenquelle!A6:AK159,10,FALSE)</f>
        <v>0</v>
      </c>
      <c r="K3" s="145">
        <f>VLOOKUP(A3,Datenquelle!A6:AK159,11,FALSE)</f>
        <v>0</v>
      </c>
      <c r="L3" s="106">
        <f>VLOOKUP(A3,Datenquelle!A6:AK159,12,FALSE)</f>
        <v>0</v>
      </c>
      <c r="M3" s="102"/>
      <c r="N3" s="145">
        <f>VLOOKUP(A3,Datenquelle!A6:AK159,14,FALSE)</f>
        <v>0</v>
      </c>
      <c r="O3" s="106">
        <f>VLOOKUP(A3,Datenquelle!A6:AK159,15,FALSE)</f>
        <v>0</v>
      </c>
      <c r="P3" s="106">
        <f>VLOOKUP(A3,Datenquelle!A6:AK159,16,FALSE)</f>
        <v>0</v>
      </c>
      <c r="Q3" s="107">
        <f>VLOOKUP(A3,Datenquelle!A6:AK159,17,FALSE)</f>
        <v>0</v>
      </c>
      <c r="R3" s="107">
        <f>VLOOKUP(A3,Datenquelle!A6:AK159,18,FALSE)</f>
        <v>0</v>
      </c>
      <c r="S3" s="107">
        <f>VLOOKUP(A3,Datenquelle!A6:AK159,19,FALSE)</f>
        <v>0</v>
      </c>
      <c r="T3" s="107">
        <f>VLOOKUP(A3,Datenquelle!A6:AK159,20,FALSE)</f>
        <v>0</v>
      </c>
      <c r="U3" s="102"/>
      <c r="V3" s="102"/>
      <c r="W3" s="101"/>
      <c r="X3" s="101"/>
      <c r="Y3" s="102"/>
      <c r="Z3" s="102"/>
      <c r="AA3" s="102"/>
      <c r="AB3" s="107">
        <f>VLOOKUP(A3,Datenquelle!A6:AK159,28,FALSE)</f>
        <v>0</v>
      </c>
      <c r="AC3" s="107">
        <f>VLOOKUP(A3,Datenquelle!A6:AK159,29,FALSE)</f>
        <v>0</v>
      </c>
      <c r="AD3" s="107">
        <f>VLOOKUP(A3,Datenquelle!A6:AK159,30,FALSE)</f>
        <v>0</v>
      </c>
      <c r="AE3" s="107">
        <f>VLOOKUP(A3,Datenquelle!A6:AK159,31,FALSE)</f>
        <v>0</v>
      </c>
      <c r="AF3" s="101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1:48" s="100" customFormat="1" ht="11.25" customHeight="1" x14ac:dyDescent="0.2">
      <c r="C4" s="101"/>
      <c r="D4" s="102"/>
      <c r="E4" s="101"/>
      <c r="F4" s="101"/>
      <c r="G4" s="101"/>
      <c r="H4" s="102"/>
      <c r="I4" s="102"/>
      <c r="J4" s="102"/>
      <c r="K4" s="102"/>
      <c r="L4" s="102"/>
      <c r="M4" s="102"/>
      <c r="N4" s="108" t="s">
        <v>379</v>
      </c>
      <c r="O4" s="102"/>
      <c r="P4" s="101"/>
      <c r="Q4" s="101"/>
      <c r="R4" s="101"/>
      <c r="S4" s="101"/>
      <c r="T4" s="101"/>
      <c r="U4" s="102"/>
      <c r="V4" s="102"/>
      <c r="W4" s="101"/>
      <c r="X4" s="101"/>
      <c r="Y4" s="102"/>
      <c r="Z4" s="102"/>
      <c r="AA4" s="102"/>
      <c r="AB4" s="101"/>
      <c r="AC4" s="101"/>
      <c r="AD4" s="101"/>
      <c r="AE4" s="101"/>
      <c r="AF4" s="101"/>
      <c r="AG4" s="102"/>
    </row>
    <row r="5" spans="1:48" s="97" customFormat="1" ht="11.25" customHeight="1" x14ac:dyDescent="0.2">
      <c r="C5" s="229" t="s">
        <v>380</v>
      </c>
      <c r="D5" s="229"/>
      <c r="E5" s="230" t="s">
        <v>381</v>
      </c>
      <c r="F5" s="230"/>
      <c r="G5" s="229" t="s">
        <v>382</v>
      </c>
      <c r="H5" s="229"/>
      <c r="I5" s="229" t="s">
        <v>383</v>
      </c>
      <c r="J5" s="229"/>
      <c r="K5" s="229"/>
      <c r="L5" s="146"/>
      <c r="M5" s="146" t="s">
        <v>384</v>
      </c>
      <c r="N5" s="146" t="s">
        <v>385</v>
      </c>
      <c r="O5" s="146"/>
      <c r="P5" s="230" t="s">
        <v>386</v>
      </c>
      <c r="Q5" s="230"/>
      <c r="R5" s="230"/>
      <c r="S5" s="230"/>
      <c r="T5" s="230"/>
      <c r="U5" s="146"/>
      <c r="V5" s="146"/>
      <c r="W5" s="109" t="s">
        <v>387</v>
      </c>
      <c r="X5" s="109"/>
      <c r="Y5" s="146"/>
      <c r="Z5" s="146"/>
      <c r="AA5" s="146"/>
      <c r="AB5" s="230" t="s">
        <v>388</v>
      </c>
      <c r="AC5" s="230"/>
      <c r="AD5" s="230"/>
      <c r="AE5" s="147"/>
      <c r="AF5" s="229" t="s">
        <v>389</v>
      </c>
      <c r="AG5" s="229"/>
    </row>
    <row r="6" spans="1:48" s="97" customFormat="1" ht="11.25" x14ac:dyDescent="0.2">
      <c r="B6" s="97" t="s">
        <v>390</v>
      </c>
      <c r="C6" s="147" t="s">
        <v>391</v>
      </c>
      <c r="D6" s="146" t="s">
        <v>392</v>
      </c>
      <c r="E6" s="147" t="s">
        <v>393</v>
      </c>
      <c r="F6" s="147" t="s">
        <v>394</v>
      </c>
      <c r="G6" s="147" t="s">
        <v>395</v>
      </c>
      <c r="H6" s="146" t="s">
        <v>396</v>
      </c>
      <c r="I6" s="146" t="s">
        <v>397</v>
      </c>
      <c r="J6" s="110" t="s">
        <v>398</v>
      </c>
      <c r="K6" s="110" t="s">
        <v>399</v>
      </c>
      <c r="L6" s="110" t="s">
        <v>400</v>
      </c>
      <c r="M6" s="110" t="s">
        <v>401</v>
      </c>
      <c r="N6" s="111" t="s">
        <v>402</v>
      </c>
      <c r="O6" s="110" t="s">
        <v>403</v>
      </c>
      <c r="P6" s="111" t="s">
        <v>404</v>
      </c>
      <c r="Q6" s="111" t="s">
        <v>405</v>
      </c>
      <c r="R6" s="111" t="s">
        <v>406</v>
      </c>
      <c r="S6" s="111" t="s">
        <v>407</v>
      </c>
      <c r="T6" s="111" t="s">
        <v>408</v>
      </c>
      <c r="U6" s="110"/>
      <c r="V6" s="110" t="s">
        <v>409</v>
      </c>
      <c r="W6" s="111" t="s">
        <v>410</v>
      </c>
      <c r="X6" s="111" t="s">
        <v>395</v>
      </c>
      <c r="Y6" s="110" t="s">
        <v>411</v>
      </c>
      <c r="Z6" s="110" t="s">
        <v>412</v>
      </c>
      <c r="AA6" s="110" t="s">
        <v>413</v>
      </c>
      <c r="AB6" s="111" t="s">
        <v>414</v>
      </c>
      <c r="AC6" s="111" t="s">
        <v>415</v>
      </c>
      <c r="AD6" s="147" t="s">
        <v>416</v>
      </c>
      <c r="AE6" s="111" t="s">
        <v>417</v>
      </c>
      <c r="AF6" s="147" t="s">
        <v>395</v>
      </c>
      <c r="AG6" s="146" t="s">
        <v>392</v>
      </c>
    </row>
    <row r="7" spans="1:48" s="97" customFormat="1" ht="11.25" x14ac:dyDescent="0.2">
      <c r="C7" s="147"/>
      <c r="D7" s="146"/>
      <c r="E7" s="147"/>
      <c r="F7" s="147"/>
      <c r="G7" s="147"/>
      <c r="H7" s="112" t="s">
        <v>21</v>
      </c>
      <c r="I7" s="112" t="s">
        <v>21</v>
      </c>
      <c r="J7" s="112" t="s">
        <v>21</v>
      </c>
      <c r="K7" s="112" t="s">
        <v>19</v>
      </c>
      <c r="L7" s="112" t="s">
        <v>418</v>
      </c>
      <c r="M7" s="112" t="s">
        <v>19</v>
      </c>
      <c r="N7" s="112" t="s">
        <v>21</v>
      </c>
      <c r="O7" s="112" t="s">
        <v>19</v>
      </c>
      <c r="P7" s="112" t="s">
        <v>30</v>
      </c>
      <c r="Q7" s="112" t="s">
        <v>419</v>
      </c>
      <c r="R7" s="112"/>
      <c r="S7" s="112"/>
      <c r="T7" s="112" t="s">
        <v>30</v>
      </c>
      <c r="U7" s="112"/>
      <c r="V7" s="112" t="s">
        <v>420</v>
      </c>
      <c r="W7" s="112" t="s">
        <v>30</v>
      </c>
      <c r="X7" s="112" t="s">
        <v>30</v>
      </c>
      <c r="Y7" s="112" t="s">
        <v>30</v>
      </c>
      <c r="Z7" s="112" t="s">
        <v>30</v>
      </c>
      <c r="AA7" s="112" t="s">
        <v>30</v>
      </c>
      <c r="AB7" s="112" t="s">
        <v>30</v>
      </c>
      <c r="AC7" s="112" t="s">
        <v>30</v>
      </c>
      <c r="AD7" s="112" t="s">
        <v>30</v>
      </c>
      <c r="AE7" s="112" t="s">
        <v>30</v>
      </c>
      <c r="AF7" s="112" t="s">
        <v>30</v>
      </c>
      <c r="AG7" s="112" t="s">
        <v>421</v>
      </c>
    </row>
    <row r="8" spans="1:48" s="97" customFormat="1" x14ac:dyDescent="0.2">
      <c r="A8" s="113">
        <v>1</v>
      </c>
      <c r="B8" s="114" t="s">
        <v>555</v>
      </c>
      <c r="C8" s="112" t="s">
        <v>30</v>
      </c>
      <c r="D8" s="112" t="s">
        <v>30</v>
      </c>
      <c r="E8" s="112" t="s">
        <v>30</v>
      </c>
      <c r="F8" s="112" t="s">
        <v>30</v>
      </c>
      <c r="G8" s="112" t="s">
        <v>30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</row>
    <row r="9" spans="1:48" s="97" customFormat="1" ht="15" x14ac:dyDescent="0.2">
      <c r="A9" s="113">
        <v>2</v>
      </c>
      <c r="B9" s="115" t="s">
        <v>423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</row>
    <row r="10" spans="1:48" s="113" customFormat="1" x14ac:dyDescent="0.2">
      <c r="A10" s="113">
        <v>3</v>
      </c>
      <c r="B10" s="116" t="s">
        <v>424</v>
      </c>
      <c r="C10" s="112" t="s">
        <v>30</v>
      </c>
      <c r="D10" s="111" t="s">
        <v>425</v>
      </c>
      <c r="E10" s="112" t="s">
        <v>30</v>
      </c>
      <c r="F10" s="147" t="s">
        <v>426</v>
      </c>
      <c r="G10" s="147" t="s">
        <v>426</v>
      </c>
      <c r="H10" s="125" t="s">
        <v>460</v>
      </c>
      <c r="I10" s="118">
        <v>7</v>
      </c>
      <c r="J10" s="147">
        <v>2.2000000000000002</v>
      </c>
      <c r="K10" s="119">
        <v>16</v>
      </c>
      <c r="L10" s="111" t="s">
        <v>427</v>
      </c>
      <c r="M10" s="111">
        <v>16</v>
      </c>
      <c r="N10" s="117">
        <v>3.5</v>
      </c>
      <c r="O10" s="111" t="s">
        <v>428</v>
      </c>
      <c r="P10" s="112" t="s">
        <v>30</v>
      </c>
      <c r="Q10" s="112"/>
      <c r="R10" s="111" t="s">
        <v>426</v>
      </c>
      <c r="S10" s="112"/>
      <c r="T10" s="112" t="s">
        <v>30</v>
      </c>
      <c r="U10" s="111"/>
      <c r="V10" s="110" t="s">
        <v>429</v>
      </c>
      <c r="W10" s="112" t="s">
        <v>30</v>
      </c>
      <c r="X10" s="111" t="s">
        <v>426</v>
      </c>
      <c r="Y10" s="112">
        <v>0.83</v>
      </c>
      <c r="Z10" s="111">
        <v>1</v>
      </c>
      <c r="AA10" s="111">
        <v>3</v>
      </c>
      <c r="AB10" s="112" t="s">
        <v>30</v>
      </c>
      <c r="AC10" s="111" t="s">
        <v>426</v>
      </c>
      <c r="AD10" s="112" t="s">
        <v>30</v>
      </c>
      <c r="AE10" s="147"/>
      <c r="AF10" s="147" t="s">
        <v>426</v>
      </c>
      <c r="AG10" s="146">
        <v>82</v>
      </c>
    </row>
    <row r="11" spans="1:48" s="113" customFormat="1" x14ac:dyDescent="0.2">
      <c r="A11" s="113">
        <v>4</v>
      </c>
      <c r="B11" s="116" t="s">
        <v>430</v>
      </c>
      <c r="C11" s="112" t="s">
        <v>30</v>
      </c>
      <c r="D11" s="111" t="s">
        <v>425</v>
      </c>
      <c r="E11" s="112" t="s">
        <v>30</v>
      </c>
      <c r="F11" s="147" t="s">
        <v>426</v>
      </c>
      <c r="G11" s="147" t="s">
        <v>426</v>
      </c>
      <c r="H11" s="125" t="s">
        <v>565</v>
      </c>
      <c r="I11" s="111">
        <v>11.5</v>
      </c>
      <c r="J11" s="147">
        <v>2.5</v>
      </c>
      <c r="K11" s="119">
        <v>13</v>
      </c>
      <c r="L11" s="111" t="s">
        <v>431</v>
      </c>
      <c r="M11" s="111">
        <v>13</v>
      </c>
      <c r="N11" s="117">
        <v>6</v>
      </c>
      <c r="O11" s="111" t="s">
        <v>428</v>
      </c>
      <c r="P11" s="112" t="s">
        <v>30</v>
      </c>
      <c r="Q11" s="112"/>
      <c r="R11" s="111" t="s">
        <v>426</v>
      </c>
      <c r="S11" s="112"/>
      <c r="T11" s="112" t="s">
        <v>30</v>
      </c>
      <c r="U11" s="111"/>
      <c r="V11" s="110" t="s">
        <v>429</v>
      </c>
      <c r="W11" s="112" t="s">
        <v>30</v>
      </c>
      <c r="X11" s="111" t="s">
        <v>426</v>
      </c>
      <c r="Y11" s="112">
        <v>0.83</v>
      </c>
      <c r="Z11" s="111">
        <v>1</v>
      </c>
      <c r="AA11" s="111">
        <v>3</v>
      </c>
      <c r="AB11" s="112" t="s">
        <v>30</v>
      </c>
      <c r="AC11" s="111" t="s">
        <v>426</v>
      </c>
      <c r="AD11" s="112" t="s">
        <v>30</v>
      </c>
      <c r="AE11" s="147"/>
      <c r="AF11" s="147" t="s">
        <v>426</v>
      </c>
      <c r="AG11" s="146">
        <v>82</v>
      </c>
    </row>
    <row r="12" spans="1:48" s="113" customFormat="1" x14ac:dyDescent="0.2">
      <c r="A12" s="113">
        <v>5</v>
      </c>
      <c r="B12" s="116" t="s">
        <v>432</v>
      </c>
      <c r="C12" s="112" t="s">
        <v>30</v>
      </c>
      <c r="D12" s="111" t="s">
        <v>425</v>
      </c>
      <c r="E12" s="112" t="s">
        <v>30</v>
      </c>
      <c r="F12" s="147" t="s">
        <v>426</v>
      </c>
      <c r="G12" s="147"/>
      <c r="H12" s="117"/>
      <c r="I12" s="118">
        <v>7</v>
      </c>
      <c r="J12" s="147">
        <v>2.2000000000000002</v>
      </c>
      <c r="K12" s="119">
        <v>16</v>
      </c>
      <c r="L12" s="111" t="s">
        <v>427</v>
      </c>
      <c r="M12" s="111">
        <v>16</v>
      </c>
      <c r="N12" s="117">
        <v>3.5</v>
      </c>
      <c r="O12" s="111" t="s">
        <v>428</v>
      </c>
      <c r="P12" s="112" t="s">
        <v>30</v>
      </c>
      <c r="Q12" s="112"/>
      <c r="R12" s="111" t="s">
        <v>426</v>
      </c>
      <c r="S12" s="112"/>
      <c r="T12" s="112" t="s">
        <v>30</v>
      </c>
      <c r="U12" s="111"/>
      <c r="V12" s="110" t="s">
        <v>429</v>
      </c>
      <c r="W12" s="112" t="s">
        <v>30</v>
      </c>
      <c r="X12" s="111" t="s">
        <v>426</v>
      </c>
      <c r="Y12" s="112">
        <v>0.83</v>
      </c>
      <c r="Z12" s="111">
        <v>1</v>
      </c>
      <c r="AA12" s="111">
        <v>3</v>
      </c>
      <c r="AB12" s="112" t="s">
        <v>30</v>
      </c>
      <c r="AC12" s="111" t="s">
        <v>426</v>
      </c>
      <c r="AD12" s="112" t="s">
        <v>30</v>
      </c>
      <c r="AE12" s="147"/>
      <c r="AF12" s="112" t="s">
        <v>30</v>
      </c>
      <c r="AG12" s="112" t="s">
        <v>30</v>
      </c>
    </row>
    <row r="13" spans="1:48" s="113" customFormat="1" x14ac:dyDescent="0.2">
      <c r="A13" s="113">
        <v>6</v>
      </c>
      <c r="B13" s="116" t="s">
        <v>433</v>
      </c>
      <c r="C13" s="112" t="s">
        <v>30</v>
      </c>
      <c r="D13" s="111" t="s">
        <v>425</v>
      </c>
      <c r="E13" s="112" t="s">
        <v>30</v>
      </c>
      <c r="F13" s="147" t="s">
        <v>426</v>
      </c>
      <c r="G13" s="147"/>
      <c r="H13" s="117"/>
      <c r="I13" s="111">
        <v>11.5</v>
      </c>
      <c r="J13" s="147">
        <v>2.5</v>
      </c>
      <c r="K13" s="119">
        <v>13</v>
      </c>
      <c r="L13" s="111" t="s">
        <v>431</v>
      </c>
      <c r="M13" s="111">
        <v>13</v>
      </c>
      <c r="N13" s="117">
        <v>6</v>
      </c>
      <c r="O13" s="111" t="s">
        <v>428</v>
      </c>
      <c r="P13" s="112" t="s">
        <v>30</v>
      </c>
      <c r="Q13" s="112"/>
      <c r="R13" s="111" t="s">
        <v>426</v>
      </c>
      <c r="S13" s="112"/>
      <c r="T13" s="112" t="s">
        <v>30</v>
      </c>
      <c r="U13" s="111"/>
      <c r="V13" s="110" t="s">
        <v>429</v>
      </c>
      <c r="W13" s="112" t="s">
        <v>30</v>
      </c>
      <c r="X13" s="111" t="s">
        <v>426</v>
      </c>
      <c r="Y13" s="112">
        <v>0.83</v>
      </c>
      <c r="Z13" s="111">
        <v>1</v>
      </c>
      <c r="AA13" s="111">
        <v>3</v>
      </c>
      <c r="AB13" s="112" t="s">
        <v>30</v>
      </c>
      <c r="AC13" s="111" t="s">
        <v>426</v>
      </c>
      <c r="AD13" s="112" t="s">
        <v>30</v>
      </c>
      <c r="AE13" s="147"/>
      <c r="AF13" s="112" t="s">
        <v>30</v>
      </c>
      <c r="AG13" s="112" t="s">
        <v>30</v>
      </c>
    </row>
    <row r="14" spans="1:48" s="113" customFormat="1" x14ac:dyDescent="0.2">
      <c r="A14" s="113">
        <v>7</v>
      </c>
      <c r="B14" s="116" t="s">
        <v>434</v>
      </c>
      <c r="C14" s="112" t="s">
        <v>30</v>
      </c>
      <c r="D14" s="111" t="s">
        <v>425</v>
      </c>
      <c r="E14" s="112" t="s">
        <v>30</v>
      </c>
      <c r="F14" s="147" t="s">
        <v>426</v>
      </c>
      <c r="G14" s="147" t="s">
        <v>426</v>
      </c>
      <c r="H14" s="125" t="s">
        <v>565</v>
      </c>
      <c r="I14" s="111">
        <v>10.3</v>
      </c>
      <c r="J14" s="147">
        <v>2.6</v>
      </c>
      <c r="K14" s="147">
        <v>9.1999999999999993</v>
      </c>
      <c r="L14" s="111" t="s">
        <v>431</v>
      </c>
      <c r="M14" s="111">
        <v>9.1999999999999993</v>
      </c>
      <c r="N14" s="122">
        <f>0.4*M14*3^(1/2)*Y14</f>
        <v>4.4617628802974263</v>
      </c>
      <c r="O14" s="111">
        <v>19</v>
      </c>
      <c r="P14" s="112" t="s">
        <v>30</v>
      </c>
      <c r="Q14" s="112"/>
      <c r="R14" s="112" t="s">
        <v>30</v>
      </c>
      <c r="S14" s="112"/>
      <c r="T14" s="147" t="s">
        <v>426</v>
      </c>
      <c r="U14" s="111"/>
      <c r="V14" s="110" t="s">
        <v>429</v>
      </c>
      <c r="W14" s="111" t="s">
        <v>426</v>
      </c>
      <c r="X14" s="112" t="s">
        <v>30</v>
      </c>
      <c r="Y14" s="112">
        <v>0.7</v>
      </c>
      <c r="Z14" s="111">
        <v>1</v>
      </c>
      <c r="AA14" s="111">
        <v>3</v>
      </c>
      <c r="AB14" s="112" t="s">
        <v>30</v>
      </c>
      <c r="AC14" s="111" t="s">
        <v>426</v>
      </c>
      <c r="AD14" s="112" t="s">
        <v>30</v>
      </c>
      <c r="AE14" s="147"/>
      <c r="AF14" s="147" t="s">
        <v>426</v>
      </c>
      <c r="AG14" s="146">
        <v>140</v>
      </c>
    </row>
    <row r="15" spans="1:48" s="113" customFormat="1" x14ac:dyDescent="0.2">
      <c r="A15" s="113">
        <v>8</v>
      </c>
      <c r="B15" s="116" t="s">
        <v>435</v>
      </c>
      <c r="C15" s="112" t="s">
        <v>30</v>
      </c>
      <c r="D15" s="111" t="s">
        <v>425</v>
      </c>
      <c r="E15" s="112" t="s">
        <v>30</v>
      </c>
      <c r="F15" s="147" t="s">
        <v>426</v>
      </c>
      <c r="G15" s="147" t="s">
        <v>426</v>
      </c>
      <c r="H15" s="125" t="s">
        <v>565</v>
      </c>
      <c r="I15" s="111">
        <v>12.8</v>
      </c>
      <c r="J15" s="147">
        <v>3.1</v>
      </c>
      <c r="K15" s="147">
        <v>11.5</v>
      </c>
      <c r="L15" s="111" t="s">
        <v>431</v>
      </c>
      <c r="M15" s="111">
        <v>11.5</v>
      </c>
      <c r="N15" s="122">
        <f>0.4*M15*3^(1/2)*Y15</f>
        <v>5.5772036003717851</v>
      </c>
      <c r="O15" s="111">
        <v>23</v>
      </c>
      <c r="P15" s="112" t="s">
        <v>30</v>
      </c>
      <c r="Q15" s="112"/>
      <c r="R15" s="112" t="s">
        <v>30</v>
      </c>
      <c r="S15" s="112"/>
      <c r="T15" s="147" t="s">
        <v>426</v>
      </c>
      <c r="U15" s="111"/>
      <c r="V15" s="110" t="s">
        <v>429</v>
      </c>
      <c r="W15" s="111" t="s">
        <v>426</v>
      </c>
      <c r="X15" s="112" t="s">
        <v>30</v>
      </c>
      <c r="Y15" s="112">
        <v>0.7</v>
      </c>
      <c r="Z15" s="111">
        <v>1</v>
      </c>
      <c r="AA15" s="111">
        <v>3</v>
      </c>
      <c r="AB15" s="112" t="s">
        <v>30</v>
      </c>
      <c r="AC15" s="111" t="s">
        <v>426</v>
      </c>
      <c r="AD15" s="112" t="s">
        <v>30</v>
      </c>
      <c r="AE15" s="147"/>
      <c r="AF15" s="147" t="s">
        <v>426</v>
      </c>
      <c r="AG15" s="146">
        <v>140</v>
      </c>
    </row>
    <row r="16" spans="1:48" s="113" customFormat="1" x14ac:dyDescent="0.2">
      <c r="A16" s="113">
        <v>9</v>
      </c>
      <c r="B16" s="116" t="s">
        <v>436</v>
      </c>
      <c r="C16" s="112" t="s">
        <v>30</v>
      </c>
      <c r="D16" s="111" t="s">
        <v>425</v>
      </c>
      <c r="E16" s="112" t="s">
        <v>30</v>
      </c>
      <c r="F16" s="147" t="s">
        <v>426</v>
      </c>
      <c r="G16" s="147" t="s">
        <v>426</v>
      </c>
      <c r="H16" s="125" t="s">
        <v>565</v>
      </c>
      <c r="I16" s="111">
        <v>14.4</v>
      </c>
      <c r="J16" s="147">
        <v>3.4</v>
      </c>
      <c r="K16" s="123">
        <v>13</v>
      </c>
      <c r="L16" s="111" t="s">
        <v>431</v>
      </c>
      <c r="M16" s="111">
        <v>13</v>
      </c>
      <c r="N16" s="122">
        <f>0.4*M16*3^(1/2)*Y16</f>
        <v>6.3046649395507126</v>
      </c>
      <c r="O16" s="111">
        <v>26</v>
      </c>
      <c r="P16" s="112" t="s">
        <v>30</v>
      </c>
      <c r="Q16" s="112"/>
      <c r="R16" s="112" t="s">
        <v>30</v>
      </c>
      <c r="S16" s="112"/>
      <c r="T16" s="147" t="s">
        <v>426</v>
      </c>
      <c r="U16" s="111"/>
      <c r="V16" s="110" t="s">
        <v>429</v>
      </c>
      <c r="W16" s="111" t="s">
        <v>426</v>
      </c>
      <c r="X16" s="112" t="s">
        <v>30</v>
      </c>
      <c r="Y16" s="112">
        <v>0.7</v>
      </c>
      <c r="Z16" s="111">
        <v>1</v>
      </c>
      <c r="AA16" s="111">
        <v>3</v>
      </c>
      <c r="AB16" s="112" t="s">
        <v>30</v>
      </c>
      <c r="AC16" s="111" t="s">
        <v>426</v>
      </c>
      <c r="AD16" s="112" t="s">
        <v>30</v>
      </c>
      <c r="AE16" s="147"/>
      <c r="AF16" s="147" t="s">
        <v>426</v>
      </c>
      <c r="AG16" s="146">
        <v>140</v>
      </c>
    </row>
    <row r="17" spans="1:33" s="113" customFormat="1" x14ac:dyDescent="0.2">
      <c r="A17" s="113">
        <v>10</v>
      </c>
      <c r="B17" s="116" t="s">
        <v>437</v>
      </c>
      <c r="C17" s="112" t="s">
        <v>30</v>
      </c>
      <c r="D17" s="111" t="s">
        <v>425</v>
      </c>
      <c r="E17" s="112" t="s">
        <v>30</v>
      </c>
      <c r="F17" s="147" t="s">
        <v>426</v>
      </c>
      <c r="G17" s="147" t="s">
        <v>426</v>
      </c>
      <c r="H17" s="125" t="s">
        <v>565</v>
      </c>
      <c r="I17" s="111">
        <v>16.100000000000001</v>
      </c>
      <c r="J17" s="147">
        <v>4.3</v>
      </c>
      <c r="K17" s="117">
        <v>22</v>
      </c>
      <c r="L17" s="111" t="s">
        <v>431</v>
      </c>
      <c r="M17" s="111">
        <v>22</v>
      </c>
      <c r="N17" s="117">
        <v>8</v>
      </c>
      <c r="O17" s="111">
        <v>5</v>
      </c>
      <c r="P17" s="112" t="s">
        <v>30</v>
      </c>
      <c r="Q17" s="112"/>
      <c r="R17" s="111" t="s">
        <v>426</v>
      </c>
      <c r="S17" s="112"/>
      <c r="T17" s="112" t="s">
        <v>30</v>
      </c>
      <c r="U17" s="111"/>
      <c r="V17" s="110" t="s">
        <v>429</v>
      </c>
      <c r="W17" s="112" t="s">
        <v>30</v>
      </c>
      <c r="X17" s="111" t="s">
        <v>426</v>
      </c>
      <c r="Y17" s="112">
        <v>0.7</v>
      </c>
      <c r="Z17" s="111">
        <v>1</v>
      </c>
      <c r="AA17" s="111">
        <v>3</v>
      </c>
      <c r="AB17" s="112" t="s">
        <v>30</v>
      </c>
      <c r="AC17" s="111" t="s">
        <v>426</v>
      </c>
      <c r="AD17" s="112" t="s">
        <v>30</v>
      </c>
      <c r="AE17" s="147"/>
      <c r="AF17" s="147" t="s">
        <v>426</v>
      </c>
      <c r="AG17" s="146">
        <v>140</v>
      </c>
    </row>
    <row r="18" spans="1:33" s="113" customFormat="1" x14ac:dyDescent="0.2">
      <c r="A18" s="113">
        <v>11</v>
      </c>
      <c r="B18" s="116" t="s">
        <v>438</v>
      </c>
      <c r="C18" s="112" t="s">
        <v>30</v>
      </c>
      <c r="D18" s="111" t="s">
        <v>425</v>
      </c>
      <c r="E18" s="112" t="s">
        <v>30</v>
      </c>
      <c r="F18" s="147" t="s">
        <v>426</v>
      </c>
      <c r="G18" s="147" t="s">
        <v>426</v>
      </c>
      <c r="H18" s="125" t="s">
        <v>565</v>
      </c>
      <c r="I18" s="111">
        <v>19.600000000000001</v>
      </c>
      <c r="J18" s="117">
        <v>5</v>
      </c>
      <c r="K18" s="123">
        <v>18</v>
      </c>
      <c r="L18" s="111" t="s">
        <v>431</v>
      </c>
      <c r="M18" s="111">
        <v>18</v>
      </c>
      <c r="N18" s="122">
        <f>0.4*M18*3^(1/2)*Y18</f>
        <v>8.7295360701471409</v>
      </c>
      <c r="O18" s="111">
        <v>30</v>
      </c>
      <c r="P18" s="112" t="s">
        <v>30</v>
      </c>
      <c r="Q18" s="112"/>
      <c r="R18" s="112" t="s">
        <v>30</v>
      </c>
      <c r="S18" s="112"/>
      <c r="T18" s="147" t="s">
        <v>426</v>
      </c>
      <c r="U18" s="111"/>
      <c r="V18" s="110" t="s">
        <v>429</v>
      </c>
      <c r="W18" s="111" t="s">
        <v>426</v>
      </c>
      <c r="X18" s="112" t="s">
        <v>30</v>
      </c>
      <c r="Y18" s="112">
        <v>0.7</v>
      </c>
      <c r="Z18" s="111">
        <v>2</v>
      </c>
      <c r="AA18" s="111">
        <v>3</v>
      </c>
      <c r="AB18" s="112" t="s">
        <v>30</v>
      </c>
      <c r="AC18" s="111" t="s">
        <v>426</v>
      </c>
      <c r="AD18" s="112" t="s">
        <v>30</v>
      </c>
      <c r="AE18" s="147"/>
      <c r="AF18" s="147" t="s">
        <v>426</v>
      </c>
      <c r="AG18" s="146">
        <v>140</v>
      </c>
    </row>
    <row r="19" spans="1:33" s="113" customFormat="1" x14ac:dyDescent="0.2">
      <c r="A19" s="113">
        <v>12</v>
      </c>
      <c r="B19" s="116" t="s">
        <v>439</v>
      </c>
      <c r="C19" s="112" t="s">
        <v>30</v>
      </c>
      <c r="D19" s="111" t="s">
        <v>425</v>
      </c>
      <c r="E19" s="112" t="s">
        <v>30</v>
      </c>
      <c r="F19" s="147" t="s">
        <v>426</v>
      </c>
      <c r="G19" s="147" t="s">
        <v>426</v>
      </c>
      <c r="H19" s="125" t="s">
        <v>565</v>
      </c>
      <c r="I19" s="111">
        <v>27.3</v>
      </c>
      <c r="J19" s="117">
        <v>7</v>
      </c>
      <c r="K19" s="119">
        <v>24.5</v>
      </c>
      <c r="L19" s="111" t="s">
        <v>431</v>
      </c>
      <c r="M19" s="111">
        <v>24.5</v>
      </c>
      <c r="N19" s="122">
        <f>0.4*M19*3^(1/2)*Y19</f>
        <v>11.881868539922497</v>
      </c>
      <c r="O19" s="111">
        <v>30</v>
      </c>
      <c r="P19" s="112" t="s">
        <v>30</v>
      </c>
      <c r="Q19" s="112"/>
      <c r="R19" s="112" t="s">
        <v>30</v>
      </c>
      <c r="S19" s="112"/>
      <c r="T19" s="147" t="s">
        <v>426</v>
      </c>
      <c r="U19" s="111"/>
      <c r="V19" s="110" t="s">
        <v>429</v>
      </c>
      <c r="W19" s="111" t="s">
        <v>426</v>
      </c>
      <c r="X19" s="112" t="s">
        <v>30</v>
      </c>
      <c r="Y19" s="112">
        <v>0.7</v>
      </c>
      <c r="Z19" s="111">
        <v>2</v>
      </c>
      <c r="AA19" s="111">
        <v>3</v>
      </c>
      <c r="AB19" s="112" t="s">
        <v>30</v>
      </c>
      <c r="AC19" s="111" t="s">
        <v>426</v>
      </c>
      <c r="AD19" s="112" t="s">
        <v>30</v>
      </c>
      <c r="AE19" s="147"/>
      <c r="AF19" s="147" t="s">
        <v>426</v>
      </c>
      <c r="AG19" s="146">
        <v>500</v>
      </c>
    </row>
    <row r="20" spans="1:33" s="113" customFormat="1" x14ac:dyDescent="0.2">
      <c r="A20" s="113">
        <v>13</v>
      </c>
      <c r="B20" s="116" t="s">
        <v>553</v>
      </c>
      <c r="C20" s="112" t="s">
        <v>30</v>
      </c>
      <c r="D20" s="111" t="s">
        <v>425</v>
      </c>
      <c r="E20" s="112" t="s">
        <v>30</v>
      </c>
      <c r="F20" s="147" t="s">
        <v>426</v>
      </c>
      <c r="G20" s="147"/>
      <c r="H20" s="117"/>
      <c r="I20" s="111">
        <v>32.5</v>
      </c>
      <c r="J20" s="117">
        <v>8.65</v>
      </c>
      <c r="K20" s="119">
        <v>19.5</v>
      </c>
      <c r="L20" s="111" t="s">
        <v>431</v>
      </c>
      <c r="M20" s="111">
        <v>28.5</v>
      </c>
      <c r="N20" s="117">
        <v>15.6</v>
      </c>
      <c r="O20" s="111">
        <v>38</v>
      </c>
      <c r="P20" s="112" t="s">
        <v>30</v>
      </c>
      <c r="Q20" s="112"/>
      <c r="R20" s="112" t="s">
        <v>30</v>
      </c>
      <c r="S20" s="112"/>
      <c r="T20" s="147" t="s">
        <v>426</v>
      </c>
      <c r="U20" s="111"/>
      <c r="V20" s="110"/>
      <c r="W20" s="111" t="s">
        <v>426</v>
      </c>
      <c r="X20" s="112" t="s">
        <v>30</v>
      </c>
      <c r="Y20" s="112">
        <v>0.64</v>
      </c>
      <c r="Z20" s="111">
        <v>2</v>
      </c>
      <c r="AA20" s="111">
        <v>3</v>
      </c>
      <c r="AB20" s="112" t="s">
        <v>30</v>
      </c>
      <c r="AC20" s="111" t="s">
        <v>426</v>
      </c>
      <c r="AD20" s="112" t="s">
        <v>30</v>
      </c>
      <c r="AE20" s="147"/>
      <c r="AF20" s="147"/>
      <c r="AG20" s="146"/>
    </row>
    <row r="21" spans="1:33" s="113" customFormat="1" ht="15" x14ac:dyDescent="0.2">
      <c r="A21" s="113">
        <v>14</v>
      </c>
      <c r="B21" s="124" t="s">
        <v>440</v>
      </c>
      <c r="C21" s="147"/>
      <c r="D21" s="147"/>
      <c r="E21" s="147"/>
      <c r="F21" s="147"/>
      <c r="G21" s="147"/>
      <c r="H21" s="117"/>
      <c r="I21" s="118"/>
      <c r="J21" s="147"/>
      <c r="K21" s="147"/>
      <c r="L21" s="111"/>
      <c r="M21" s="111"/>
      <c r="N21" s="117"/>
      <c r="O21" s="111"/>
      <c r="P21" s="147"/>
      <c r="Q21" s="147"/>
      <c r="R21" s="112"/>
      <c r="S21" s="147"/>
      <c r="T21" s="112"/>
      <c r="U21" s="111"/>
      <c r="V21" s="110"/>
      <c r="W21" s="111"/>
      <c r="X21" s="112"/>
      <c r="Y21" s="112"/>
      <c r="Z21" s="111"/>
      <c r="AA21" s="111"/>
      <c r="AB21" s="111"/>
      <c r="AC21" s="112"/>
      <c r="AD21" s="112"/>
      <c r="AE21" s="147"/>
      <c r="AF21" s="112"/>
      <c r="AG21" s="112"/>
    </row>
    <row r="22" spans="1:33" s="113" customFormat="1" x14ac:dyDescent="0.2">
      <c r="A22" s="113">
        <v>15</v>
      </c>
      <c r="B22" s="116" t="s">
        <v>441</v>
      </c>
      <c r="C22" s="112" t="s">
        <v>30</v>
      </c>
      <c r="D22" s="111" t="s">
        <v>425</v>
      </c>
      <c r="E22" s="112" t="s">
        <v>30</v>
      </c>
      <c r="F22" s="147" t="s">
        <v>426</v>
      </c>
      <c r="G22" s="147"/>
      <c r="H22" s="117"/>
      <c r="I22" s="118">
        <v>7</v>
      </c>
      <c r="J22" s="147">
        <v>2.2000000000000002</v>
      </c>
      <c r="K22" s="119">
        <v>16</v>
      </c>
      <c r="L22" s="111" t="s">
        <v>427</v>
      </c>
      <c r="M22" s="111">
        <v>16</v>
      </c>
      <c r="N22" s="117">
        <v>3.5</v>
      </c>
      <c r="O22" s="111" t="s">
        <v>428</v>
      </c>
      <c r="P22" s="112"/>
      <c r="Q22" s="112"/>
      <c r="R22" s="111" t="s">
        <v>426</v>
      </c>
      <c r="S22" s="112"/>
      <c r="T22" s="112" t="s">
        <v>30</v>
      </c>
      <c r="U22" s="111"/>
      <c r="V22" s="110" t="s">
        <v>429</v>
      </c>
      <c r="W22" s="112" t="s">
        <v>30</v>
      </c>
      <c r="X22" s="111" t="s">
        <v>426</v>
      </c>
      <c r="Y22" s="112">
        <v>0.83</v>
      </c>
      <c r="Z22" s="111">
        <v>1</v>
      </c>
      <c r="AA22" s="111">
        <v>3</v>
      </c>
      <c r="AB22" s="112" t="s">
        <v>30</v>
      </c>
      <c r="AC22" s="111" t="s">
        <v>426</v>
      </c>
      <c r="AD22" s="112" t="s">
        <v>30</v>
      </c>
      <c r="AE22" s="147"/>
      <c r="AF22" s="112" t="s">
        <v>30</v>
      </c>
      <c r="AG22" s="112" t="s">
        <v>30</v>
      </c>
    </row>
    <row r="23" spans="1:33" s="113" customFormat="1" x14ac:dyDescent="0.2">
      <c r="A23" s="113">
        <v>16</v>
      </c>
      <c r="B23" s="116" t="s">
        <v>442</v>
      </c>
      <c r="C23" s="112" t="s">
        <v>30</v>
      </c>
      <c r="D23" s="111" t="s">
        <v>425</v>
      </c>
      <c r="E23" s="112" t="s">
        <v>30</v>
      </c>
      <c r="F23" s="147" t="s">
        <v>426</v>
      </c>
      <c r="G23" s="147"/>
      <c r="H23" s="117"/>
      <c r="I23" s="111">
        <v>11.5</v>
      </c>
      <c r="J23" s="147">
        <v>2.5</v>
      </c>
      <c r="K23" s="119">
        <v>13</v>
      </c>
      <c r="L23" s="111" t="s">
        <v>431</v>
      </c>
      <c r="M23" s="111">
        <v>13</v>
      </c>
      <c r="N23" s="117">
        <v>6</v>
      </c>
      <c r="O23" s="111" t="s">
        <v>428</v>
      </c>
      <c r="P23" s="112"/>
      <c r="Q23" s="112"/>
      <c r="R23" s="111" t="s">
        <v>426</v>
      </c>
      <c r="S23" s="112"/>
      <c r="T23" s="112" t="s">
        <v>30</v>
      </c>
      <c r="U23" s="111"/>
      <c r="V23" s="110" t="s">
        <v>429</v>
      </c>
      <c r="W23" s="112" t="s">
        <v>30</v>
      </c>
      <c r="X23" s="111" t="s">
        <v>426</v>
      </c>
      <c r="Y23" s="112">
        <v>0.83</v>
      </c>
      <c r="Z23" s="111">
        <v>1</v>
      </c>
      <c r="AA23" s="111">
        <v>3</v>
      </c>
      <c r="AB23" s="112" t="s">
        <v>30</v>
      </c>
      <c r="AC23" s="111" t="s">
        <v>426</v>
      </c>
      <c r="AD23" s="112" t="s">
        <v>30</v>
      </c>
      <c r="AE23" s="147"/>
      <c r="AF23" s="112" t="s">
        <v>30</v>
      </c>
      <c r="AG23" s="112" t="s">
        <v>30</v>
      </c>
    </row>
    <row r="24" spans="1:33" s="113" customFormat="1" x14ac:dyDescent="0.2">
      <c r="A24" s="113">
        <v>17</v>
      </c>
      <c r="B24" s="116" t="s">
        <v>443</v>
      </c>
      <c r="C24" s="112" t="s">
        <v>30</v>
      </c>
      <c r="D24" s="111" t="s">
        <v>425</v>
      </c>
      <c r="E24" s="112" t="s">
        <v>30</v>
      </c>
      <c r="F24" s="147" t="s">
        <v>426</v>
      </c>
      <c r="G24" s="147"/>
      <c r="H24" s="117"/>
      <c r="I24" s="118">
        <v>7</v>
      </c>
      <c r="J24" s="147">
        <v>2.2000000000000002</v>
      </c>
      <c r="K24" s="119">
        <v>16</v>
      </c>
      <c r="L24" s="111" t="s">
        <v>427</v>
      </c>
      <c r="M24" s="111">
        <v>16</v>
      </c>
      <c r="N24" s="117">
        <v>3.5</v>
      </c>
      <c r="O24" s="111" t="s">
        <v>428</v>
      </c>
      <c r="P24" s="112"/>
      <c r="Q24" s="112"/>
      <c r="R24" s="111" t="s">
        <v>426</v>
      </c>
      <c r="S24" s="112"/>
      <c r="T24" s="112" t="s">
        <v>30</v>
      </c>
      <c r="U24" s="111"/>
      <c r="V24" s="110" t="s">
        <v>429</v>
      </c>
      <c r="W24" s="112" t="s">
        <v>30</v>
      </c>
      <c r="X24" s="111" t="s">
        <v>426</v>
      </c>
      <c r="Y24" s="112">
        <v>0.83</v>
      </c>
      <c r="Z24" s="111">
        <v>1</v>
      </c>
      <c r="AA24" s="111">
        <v>3</v>
      </c>
      <c r="AB24" s="112" t="s">
        <v>30</v>
      </c>
      <c r="AC24" s="111" t="s">
        <v>426</v>
      </c>
      <c r="AD24" s="112" t="s">
        <v>30</v>
      </c>
      <c r="AE24" s="147"/>
      <c r="AF24" s="112" t="s">
        <v>30</v>
      </c>
      <c r="AG24" s="112" t="s">
        <v>30</v>
      </c>
    </row>
    <row r="25" spans="1:33" s="113" customFormat="1" x14ac:dyDescent="0.2">
      <c r="A25" s="113">
        <v>18</v>
      </c>
      <c r="B25" s="116" t="s">
        <v>444</v>
      </c>
      <c r="C25" s="112" t="s">
        <v>30</v>
      </c>
      <c r="D25" s="111" t="s">
        <v>425</v>
      </c>
      <c r="E25" s="112" t="s">
        <v>30</v>
      </c>
      <c r="F25" s="147" t="s">
        <v>426</v>
      </c>
      <c r="G25" s="147"/>
      <c r="H25" s="117"/>
      <c r="I25" s="111">
        <v>11.5</v>
      </c>
      <c r="J25" s="147">
        <v>2.5</v>
      </c>
      <c r="K25" s="119">
        <v>13</v>
      </c>
      <c r="L25" s="111" t="s">
        <v>431</v>
      </c>
      <c r="M25" s="111">
        <v>13</v>
      </c>
      <c r="N25" s="117">
        <v>6</v>
      </c>
      <c r="O25" s="111" t="s">
        <v>428</v>
      </c>
      <c r="P25" s="112"/>
      <c r="Q25" s="112"/>
      <c r="R25" s="111" t="s">
        <v>426</v>
      </c>
      <c r="S25" s="112"/>
      <c r="T25" s="112" t="s">
        <v>30</v>
      </c>
      <c r="U25" s="111"/>
      <c r="V25" s="110" t="s">
        <v>429</v>
      </c>
      <c r="W25" s="112" t="s">
        <v>30</v>
      </c>
      <c r="X25" s="111" t="s">
        <v>426</v>
      </c>
      <c r="Y25" s="112">
        <v>0.83</v>
      </c>
      <c r="Z25" s="111">
        <v>1</v>
      </c>
      <c r="AA25" s="111">
        <v>3</v>
      </c>
      <c r="AB25" s="112" t="s">
        <v>30</v>
      </c>
      <c r="AC25" s="111" t="s">
        <v>426</v>
      </c>
      <c r="AD25" s="112" t="s">
        <v>30</v>
      </c>
      <c r="AE25" s="147"/>
      <c r="AF25" s="112" t="s">
        <v>30</v>
      </c>
      <c r="AG25" s="112" t="s">
        <v>30</v>
      </c>
    </row>
    <row r="26" spans="1:33" s="113" customFormat="1" x14ac:dyDescent="0.2">
      <c r="A26" s="113">
        <v>19</v>
      </c>
      <c r="B26" s="116" t="s">
        <v>445</v>
      </c>
      <c r="C26" s="112" t="s">
        <v>30</v>
      </c>
      <c r="D26" s="111" t="s">
        <v>425</v>
      </c>
      <c r="E26" s="112" t="s">
        <v>30</v>
      </c>
      <c r="F26" s="147" t="s">
        <v>426</v>
      </c>
      <c r="G26" s="147" t="s">
        <v>426</v>
      </c>
      <c r="H26" s="125" t="s">
        <v>565</v>
      </c>
      <c r="I26" s="111">
        <v>10.3</v>
      </c>
      <c r="J26" s="147">
        <v>2.6</v>
      </c>
      <c r="K26" s="147">
        <v>9.1999999999999993</v>
      </c>
      <c r="L26" s="111" t="s">
        <v>431</v>
      </c>
      <c r="M26" s="111">
        <v>9.1999999999999993</v>
      </c>
      <c r="N26" s="122">
        <f>0.4*M26*3^(1/2)*Y26</f>
        <v>4.4617628802974263</v>
      </c>
      <c r="O26" s="111">
        <v>19</v>
      </c>
      <c r="P26" s="112" t="s">
        <v>30</v>
      </c>
      <c r="Q26" s="112"/>
      <c r="R26" s="112" t="s">
        <v>30</v>
      </c>
      <c r="S26" s="112"/>
      <c r="T26" s="147" t="s">
        <v>426</v>
      </c>
      <c r="U26" s="111"/>
      <c r="V26" s="110" t="s">
        <v>429</v>
      </c>
      <c r="W26" s="111" t="s">
        <v>426</v>
      </c>
      <c r="X26" s="112" t="s">
        <v>30</v>
      </c>
      <c r="Y26" s="112">
        <v>0.7</v>
      </c>
      <c r="Z26" s="111">
        <v>1</v>
      </c>
      <c r="AA26" s="111">
        <v>3</v>
      </c>
      <c r="AB26" s="112" t="s">
        <v>30</v>
      </c>
      <c r="AC26" s="111" t="s">
        <v>426</v>
      </c>
      <c r="AD26" s="112" t="s">
        <v>30</v>
      </c>
      <c r="AE26" s="147"/>
      <c r="AF26" s="147" t="s">
        <v>426</v>
      </c>
      <c r="AG26" s="146">
        <v>200</v>
      </c>
    </row>
    <row r="27" spans="1:33" s="113" customFormat="1" x14ac:dyDescent="0.2">
      <c r="A27" s="113">
        <v>20</v>
      </c>
      <c r="B27" s="116" t="s">
        <v>446</v>
      </c>
      <c r="C27" s="112" t="s">
        <v>30</v>
      </c>
      <c r="D27" s="111" t="s">
        <v>425</v>
      </c>
      <c r="E27" s="112" t="s">
        <v>30</v>
      </c>
      <c r="F27" s="147" t="s">
        <v>426</v>
      </c>
      <c r="G27" s="147" t="s">
        <v>426</v>
      </c>
      <c r="H27" s="125" t="s">
        <v>565</v>
      </c>
      <c r="I27" s="111">
        <v>12.8</v>
      </c>
      <c r="J27" s="147">
        <v>3.1</v>
      </c>
      <c r="K27" s="147">
        <v>11.5</v>
      </c>
      <c r="L27" s="111" t="s">
        <v>431</v>
      </c>
      <c r="M27" s="111">
        <v>11.5</v>
      </c>
      <c r="N27" s="122">
        <f>0.4*M27*3^(1/2)*Y27</f>
        <v>5.5772036003717851</v>
      </c>
      <c r="O27" s="111">
        <v>23</v>
      </c>
      <c r="P27" s="112" t="s">
        <v>30</v>
      </c>
      <c r="Q27" s="112"/>
      <c r="R27" s="112" t="s">
        <v>30</v>
      </c>
      <c r="S27" s="112"/>
      <c r="T27" s="147" t="s">
        <v>426</v>
      </c>
      <c r="U27" s="111"/>
      <c r="V27" s="110" t="s">
        <v>429</v>
      </c>
      <c r="W27" s="111" t="s">
        <v>426</v>
      </c>
      <c r="X27" s="112" t="s">
        <v>30</v>
      </c>
      <c r="Y27" s="112">
        <v>0.7</v>
      </c>
      <c r="Z27" s="111">
        <v>1</v>
      </c>
      <c r="AA27" s="111">
        <v>3</v>
      </c>
      <c r="AB27" s="112" t="s">
        <v>30</v>
      </c>
      <c r="AC27" s="111" t="s">
        <v>426</v>
      </c>
      <c r="AD27" s="112" t="s">
        <v>30</v>
      </c>
      <c r="AE27" s="147"/>
      <c r="AF27" s="147" t="s">
        <v>426</v>
      </c>
      <c r="AG27" s="146">
        <v>200</v>
      </c>
    </row>
    <row r="28" spans="1:33" s="113" customFormat="1" x14ac:dyDescent="0.2">
      <c r="A28" s="113">
        <v>21</v>
      </c>
      <c r="B28" s="116" t="s">
        <v>447</v>
      </c>
      <c r="C28" s="112" t="s">
        <v>30</v>
      </c>
      <c r="D28" s="111" t="s">
        <v>425</v>
      </c>
      <c r="E28" s="112" t="s">
        <v>30</v>
      </c>
      <c r="F28" s="147" t="s">
        <v>426</v>
      </c>
      <c r="G28" s="147" t="s">
        <v>426</v>
      </c>
      <c r="H28" s="125" t="s">
        <v>565</v>
      </c>
      <c r="I28" s="111">
        <v>14.4</v>
      </c>
      <c r="J28" s="147">
        <v>3.4</v>
      </c>
      <c r="K28" s="123">
        <v>13</v>
      </c>
      <c r="L28" s="111" t="s">
        <v>431</v>
      </c>
      <c r="M28" s="111">
        <v>13</v>
      </c>
      <c r="N28" s="122">
        <f>0.4*M28*3^(1/2)*Y28</f>
        <v>6.3046649395507126</v>
      </c>
      <c r="O28" s="111">
        <v>26</v>
      </c>
      <c r="P28" s="112" t="s">
        <v>30</v>
      </c>
      <c r="Q28" s="112"/>
      <c r="R28" s="112" t="s">
        <v>30</v>
      </c>
      <c r="S28" s="112"/>
      <c r="T28" s="147" t="s">
        <v>426</v>
      </c>
      <c r="U28" s="111"/>
      <c r="V28" s="110" t="s">
        <v>429</v>
      </c>
      <c r="W28" s="111" t="s">
        <v>426</v>
      </c>
      <c r="X28" s="112" t="s">
        <v>30</v>
      </c>
      <c r="Y28" s="112">
        <v>0.7</v>
      </c>
      <c r="Z28" s="111">
        <v>1</v>
      </c>
      <c r="AA28" s="111">
        <v>3</v>
      </c>
      <c r="AB28" s="112" t="s">
        <v>30</v>
      </c>
      <c r="AC28" s="111" t="s">
        <v>426</v>
      </c>
      <c r="AD28" s="112" t="s">
        <v>30</v>
      </c>
      <c r="AE28" s="147"/>
      <c r="AF28" s="147" t="s">
        <v>426</v>
      </c>
      <c r="AG28" s="146">
        <v>200</v>
      </c>
    </row>
    <row r="29" spans="1:33" s="113" customFormat="1" x14ac:dyDescent="0.2">
      <c r="A29" s="113">
        <v>22</v>
      </c>
      <c r="B29" s="116" t="s">
        <v>448</v>
      </c>
      <c r="C29" s="112" t="s">
        <v>30</v>
      </c>
      <c r="D29" s="111" t="s">
        <v>425</v>
      </c>
      <c r="E29" s="112" t="s">
        <v>30</v>
      </c>
      <c r="F29" s="147" t="s">
        <v>426</v>
      </c>
      <c r="G29" s="147" t="s">
        <v>426</v>
      </c>
      <c r="H29" s="125" t="s">
        <v>565</v>
      </c>
      <c r="I29" s="111">
        <v>16.100000000000001</v>
      </c>
      <c r="J29" s="147">
        <v>4.3</v>
      </c>
      <c r="K29" s="123">
        <v>22</v>
      </c>
      <c r="L29" s="111" t="s">
        <v>431</v>
      </c>
      <c r="M29" s="111">
        <v>22</v>
      </c>
      <c r="N29" s="117">
        <v>8</v>
      </c>
      <c r="O29" s="111">
        <v>5</v>
      </c>
      <c r="P29" s="112" t="s">
        <v>30</v>
      </c>
      <c r="Q29" s="112"/>
      <c r="R29" s="111" t="s">
        <v>426</v>
      </c>
      <c r="S29" s="112"/>
      <c r="T29" s="112" t="s">
        <v>30</v>
      </c>
      <c r="U29" s="111"/>
      <c r="V29" s="110" t="s">
        <v>429</v>
      </c>
      <c r="W29" s="112" t="s">
        <v>30</v>
      </c>
      <c r="X29" s="111" t="s">
        <v>426</v>
      </c>
      <c r="Y29" s="112">
        <v>0.7</v>
      </c>
      <c r="Z29" s="111">
        <v>1</v>
      </c>
      <c r="AA29" s="111">
        <v>3</v>
      </c>
      <c r="AB29" s="112" t="s">
        <v>30</v>
      </c>
      <c r="AC29" s="111" t="s">
        <v>426</v>
      </c>
      <c r="AD29" s="112" t="s">
        <v>30</v>
      </c>
      <c r="AE29" s="147"/>
      <c r="AF29" s="147" t="s">
        <v>426</v>
      </c>
      <c r="AG29" s="146">
        <v>200</v>
      </c>
    </row>
    <row r="30" spans="1:33" s="113" customFormat="1" x14ac:dyDescent="0.2">
      <c r="A30" s="113">
        <v>23</v>
      </c>
      <c r="B30" s="116" t="s">
        <v>449</v>
      </c>
      <c r="C30" s="112" t="s">
        <v>30</v>
      </c>
      <c r="D30" s="111" t="s">
        <v>425</v>
      </c>
      <c r="E30" s="112" t="s">
        <v>30</v>
      </c>
      <c r="F30" s="147" t="s">
        <v>426</v>
      </c>
      <c r="G30" s="147" t="s">
        <v>426</v>
      </c>
      <c r="H30" s="125" t="s">
        <v>565</v>
      </c>
      <c r="I30" s="111">
        <v>19.600000000000001</v>
      </c>
      <c r="J30" s="117">
        <v>5</v>
      </c>
      <c r="K30" s="123">
        <v>18</v>
      </c>
      <c r="L30" s="111" t="s">
        <v>431</v>
      </c>
      <c r="M30" s="111">
        <v>18</v>
      </c>
      <c r="N30" s="122">
        <f t="shared" ref="N30:N37" si="0">0.4*M30*3^(1/2)*Y30</f>
        <v>8.7295360701471409</v>
      </c>
      <c r="O30" s="111">
        <v>30</v>
      </c>
      <c r="P30" s="112" t="s">
        <v>30</v>
      </c>
      <c r="Q30" s="112"/>
      <c r="R30" s="112" t="s">
        <v>30</v>
      </c>
      <c r="S30" s="112"/>
      <c r="T30" s="147" t="s">
        <v>426</v>
      </c>
      <c r="U30" s="111"/>
      <c r="V30" s="110" t="s">
        <v>429</v>
      </c>
      <c r="W30" s="111" t="s">
        <v>426</v>
      </c>
      <c r="X30" s="112" t="s">
        <v>30</v>
      </c>
      <c r="Y30" s="112">
        <v>0.7</v>
      </c>
      <c r="Z30" s="111">
        <v>2</v>
      </c>
      <c r="AA30" s="111">
        <v>3</v>
      </c>
      <c r="AB30" s="112" t="s">
        <v>30</v>
      </c>
      <c r="AC30" s="111" t="s">
        <v>426</v>
      </c>
      <c r="AD30" s="112" t="s">
        <v>30</v>
      </c>
      <c r="AE30" s="147"/>
      <c r="AF30" s="147" t="s">
        <v>426</v>
      </c>
      <c r="AG30" s="146">
        <v>200</v>
      </c>
    </row>
    <row r="31" spans="1:33" s="113" customFormat="1" x14ac:dyDescent="0.2">
      <c r="A31" s="113">
        <v>24</v>
      </c>
      <c r="B31" s="116" t="s">
        <v>450</v>
      </c>
      <c r="C31" s="112" t="s">
        <v>30</v>
      </c>
      <c r="D31" s="111" t="s">
        <v>425</v>
      </c>
      <c r="E31" s="112" t="s">
        <v>30</v>
      </c>
      <c r="F31" s="147" t="s">
        <v>426</v>
      </c>
      <c r="G31" s="147" t="s">
        <v>426</v>
      </c>
      <c r="H31" s="125" t="s">
        <v>565</v>
      </c>
      <c r="I31" s="111">
        <v>27.3</v>
      </c>
      <c r="J31" s="117">
        <v>7</v>
      </c>
      <c r="K31" s="119">
        <v>24.5</v>
      </c>
      <c r="L31" s="111" t="s">
        <v>431</v>
      </c>
      <c r="M31" s="111">
        <v>24.5</v>
      </c>
      <c r="N31" s="122">
        <f t="shared" si="0"/>
        <v>11.881868539922497</v>
      </c>
      <c r="O31" s="111">
        <v>30</v>
      </c>
      <c r="P31" s="112" t="s">
        <v>30</v>
      </c>
      <c r="Q31" s="112"/>
      <c r="R31" s="112" t="s">
        <v>30</v>
      </c>
      <c r="S31" s="112"/>
      <c r="T31" s="147" t="s">
        <v>426</v>
      </c>
      <c r="U31" s="111"/>
      <c r="V31" s="110" t="s">
        <v>429</v>
      </c>
      <c r="W31" s="111" t="s">
        <v>426</v>
      </c>
      <c r="X31" s="112" t="s">
        <v>30</v>
      </c>
      <c r="Y31" s="112">
        <v>0.7</v>
      </c>
      <c r="Z31" s="111">
        <v>2</v>
      </c>
      <c r="AA31" s="111">
        <v>3</v>
      </c>
      <c r="AB31" s="112" t="s">
        <v>30</v>
      </c>
      <c r="AC31" s="111" t="s">
        <v>426</v>
      </c>
      <c r="AD31" s="112" t="s">
        <v>30</v>
      </c>
      <c r="AE31" s="147"/>
      <c r="AF31" s="147" t="s">
        <v>426</v>
      </c>
      <c r="AG31" s="146">
        <v>500</v>
      </c>
    </row>
    <row r="32" spans="1:33" s="113" customFormat="1" x14ac:dyDescent="0.2">
      <c r="A32" s="113">
        <v>25</v>
      </c>
      <c r="B32" s="116" t="s">
        <v>554</v>
      </c>
      <c r="C32" s="112" t="s">
        <v>30</v>
      </c>
      <c r="D32" s="111" t="s">
        <v>425</v>
      </c>
      <c r="E32" s="112" t="s">
        <v>30</v>
      </c>
      <c r="F32" s="147" t="s">
        <v>426</v>
      </c>
      <c r="G32" s="147"/>
      <c r="H32" s="117"/>
      <c r="I32" s="111">
        <v>32.5</v>
      </c>
      <c r="J32" s="117">
        <v>8.65</v>
      </c>
      <c r="K32" s="119">
        <v>19.5</v>
      </c>
      <c r="L32" s="111" t="s">
        <v>431</v>
      </c>
      <c r="M32" s="111">
        <v>28.5</v>
      </c>
      <c r="N32" s="117">
        <v>15.6</v>
      </c>
      <c r="O32" s="111">
        <v>38</v>
      </c>
      <c r="P32" s="112" t="s">
        <v>30</v>
      </c>
      <c r="Q32" s="112"/>
      <c r="R32" s="112" t="s">
        <v>30</v>
      </c>
      <c r="S32" s="112"/>
      <c r="T32" s="147" t="s">
        <v>426</v>
      </c>
      <c r="U32" s="111"/>
      <c r="V32" s="110"/>
      <c r="W32" s="111" t="s">
        <v>426</v>
      </c>
      <c r="X32" s="112" t="s">
        <v>30</v>
      </c>
      <c r="Y32" s="112">
        <v>0.64</v>
      </c>
      <c r="Z32" s="111">
        <v>2</v>
      </c>
      <c r="AA32" s="111">
        <v>3</v>
      </c>
      <c r="AB32" s="112" t="s">
        <v>30</v>
      </c>
      <c r="AC32" s="111" t="s">
        <v>426</v>
      </c>
      <c r="AD32" s="112" t="s">
        <v>30</v>
      </c>
      <c r="AE32" s="147"/>
      <c r="AF32" s="147"/>
      <c r="AG32" s="146"/>
    </row>
    <row r="33" spans="1:34" x14ac:dyDescent="0.2">
      <c r="A33" s="113">
        <v>26</v>
      </c>
      <c r="B33" s="116" t="s">
        <v>451</v>
      </c>
      <c r="C33" s="112" t="s">
        <v>30</v>
      </c>
      <c r="D33" s="111" t="s">
        <v>425</v>
      </c>
      <c r="E33" s="112" t="s">
        <v>30</v>
      </c>
      <c r="F33" s="147" t="s">
        <v>426</v>
      </c>
      <c r="G33" s="147"/>
      <c r="H33" s="117"/>
      <c r="I33" s="111">
        <v>7.1</v>
      </c>
      <c r="J33" s="147">
        <v>1.5</v>
      </c>
      <c r="K33" s="125">
        <v>4</v>
      </c>
      <c r="L33" s="111" t="s">
        <v>431</v>
      </c>
      <c r="M33" s="118">
        <v>4</v>
      </c>
      <c r="N33" s="122">
        <f t="shared" si="0"/>
        <v>1.8290456527927346</v>
      </c>
      <c r="O33" s="111">
        <v>20</v>
      </c>
      <c r="P33" s="126" t="s">
        <v>30</v>
      </c>
      <c r="Q33" s="126"/>
      <c r="R33" s="112" t="s">
        <v>30</v>
      </c>
      <c r="S33" s="126"/>
      <c r="T33" s="147" t="s">
        <v>426</v>
      </c>
      <c r="U33" s="111"/>
      <c r="V33" s="110" t="s">
        <v>429</v>
      </c>
      <c r="W33" s="111" t="s">
        <v>426</v>
      </c>
      <c r="X33" s="112" t="s">
        <v>30</v>
      </c>
      <c r="Y33" s="112">
        <v>0.66</v>
      </c>
      <c r="Z33" s="111">
        <v>1</v>
      </c>
      <c r="AA33" s="111">
        <v>3</v>
      </c>
      <c r="AB33" s="112" t="s">
        <v>30</v>
      </c>
      <c r="AC33" s="111" t="s">
        <v>426</v>
      </c>
      <c r="AD33" s="112" t="s">
        <v>30</v>
      </c>
      <c r="AE33" s="147"/>
      <c r="AF33" s="147" t="s">
        <v>426</v>
      </c>
      <c r="AG33" s="112" t="s">
        <v>30</v>
      </c>
    </row>
    <row r="34" spans="1:34" x14ac:dyDescent="0.2">
      <c r="A34" s="113">
        <v>27</v>
      </c>
      <c r="B34" s="116" t="s">
        <v>452</v>
      </c>
      <c r="C34" s="112" t="s">
        <v>30</v>
      </c>
      <c r="D34" s="111" t="s">
        <v>425</v>
      </c>
      <c r="E34" s="112" t="s">
        <v>30</v>
      </c>
      <c r="F34" s="147" t="s">
        <v>426</v>
      </c>
      <c r="G34" s="147"/>
      <c r="H34" s="117"/>
      <c r="I34" s="111">
        <v>8.5</v>
      </c>
      <c r="J34" s="147">
        <v>2.1</v>
      </c>
      <c r="K34" s="112">
        <v>5.5</v>
      </c>
      <c r="L34" s="111" t="s">
        <v>431</v>
      </c>
      <c r="M34" s="118">
        <v>5.5</v>
      </c>
      <c r="N34" s="122">
        <f t="shared" si="0"/>
        <v>2.7054633614225865</v>
      </c>
      <c r="O34" s="111">
        <v>22</v>
      </c>
      <c r="P34" s="126" t="s">
        <v>30</v>
      </c>
      <c r="Q34" s="126"/>
      <c r="R34" s="112" t="s">
        <v>30</v>
      </c>
      <c r="S34" s="126"/>
      <c r="T34" s="147" t="s">
        <v>426</v>
      </c>
      <c r="U34" s="111"/>
      <c r="V34" s="110" t="s">
        <v>429</v>
      </c>
      <c r="W34" s="111" t="s">
        <v>426</v>
      </c>
      <c r="X34" s="112" t="s">
        <v>30</v>
      </c>
      <c r="Y34" s="112">
        <v>0.71</v>
      </c>
      <c r="Z34" s="111">
        <v>1</v>
      </c>
      <c r="AA34" s="111">
        <v>3</v>
      </c>
      <c r="AB34" s="112" t="s">
        <v>30</v>
      </c>
      <c r="AC34" s="111" t="s">
        <v>426</v>
      </c>
      <c r="AD34" s="112" t="s">
        <v>30</v>
      </c>
      <c r="AE34" s="147"/>
      <c r="AF34" s="147" t="s">
        <v>426</v>
      </c>
      <c r="AG34" s="112" t="s">
        <v>30</v>
      </c>
    </row>
    <row r="35" spans="1:34" x14ac:dyDescent="0.2">
      <c r="A35" s="113">
        <v>28</v>
      </c>
      <c r="B35" s="116" t="s">
        <v>453</v>
      </c>
      <c r="C35" s="112" t="s">
        <v>30</v>
      </c>
      <c r="D35" s="111" t="s">
        <v>425</v>
      </c>
      <c r="E35" s="112" t="s">
        <v>30</v>
      </c>
      <c r="F35" s="147" t="s">
        <v>426</v>
      </c>
      <c r="G35" s="147"/>
      <c r="H35" s="117"/>
      <c r="I35" s="111">
        <v>10.1</v>
      </c>
      <c r="J35" s="147">
        <v>2.5</v>
      </c>
      <c r="K35" s="112">
        <v>7</v>
      </c>
      <c r="L35" s="111" t="s">
        <v>431</v>
      </c>
      <c r="M35" s="118">
        <v>7</v>
      </c>
      <c r="N35" s="122">
        <f t="shared" si="0"/>
        <v>3.4918144280588566</v>
      </c>
      <c r="O35" s="111">
        <v>24</v>
      </c>
      <c r="P35" s="126" t="s">
        <v>30</v>
      </c>
      <c r="Q35" s="126"/>
      <c r="R35" s="112" t="s">
        <v>30</v>
      </c>
      <c r="S35" s="126"/>
      <c r="T35" s="147" t="s">
        <v>426</v>
      </c>
      <c r="U35" s="111"/>
      <c r="V35" s="110" t="s">
        <v>429</v>
      </c>
      <c r="W35" s="111" t="s">
        <v>426</v>
      </c>
      <c r="X35" s="112" t="s">
        <v>30</v>
      </c>
      <c r="Y35" s="112">
        <v>0.72</v>
      </c>
      <c r="Z35" s="111">
        <v>1</v>
      </c>
      <c r="AA35" s="111">
        <v>3</v>
      </c>
      <c r="AB35" s="112" t="s">
        <v>30</v>
      </c>
      <c r="AC35" s="111" t="s">
        <v>426</v>
      </c>
      <c r="AD35" s="112" t="s">
        <v>30</v>
      </c>
      <c r="AE35" s="147"/>
      <c r="AF35" s="147" t="s">
        <v>426</v>
      </c>
      <c r="AG35" s="112" t="s">
        <v>30</v>
      </c>
    </row>
    <row r="36" spans="1:34" x14ac:dyDescent="0.2">
      <c r="A36" s="113">
        <v>29</v>
      </c>
      <c r="B36" s="116" t="s">
        <v>454</v>
      </c>
      <c r="C36" s="112" t="s">
        <v>30</v>
      </c>
      <c r="D36" s="111" t="s">
        <v>425</v>
      </c>
      <c r="E36" s="112" t="s">
        <v>30</v>
      </c>
      <c r="F36" s="147" t="s">
        <v>426</v>
      </c>
      <c r="G36" s="147"/>
      <c r="H36" s="117"/>
      <c r="I36" s="111">
        <v>7.1</v>
      </c>
      <c r="J36" s="147">
        <v>1.5</v>
      </c>
      <c r="K36" s="125">
        <v>4</v>
      </c>
      <c r="L36" s="111" t="s">
        <v>431</v>
      </c>
      <c r="M36" s="118">
        <v>4</v>
      </c>
      <c r="N36" s="122">
        <f t="shared" si="0"/>
        <v>1.8290456527927346</v>
      </c>
      <c r="O36" s="111">
        <v>20</v>
      </c>
      <c r="P36" s="126" t="s">
        <v>30</v>
      </c>
      <c r="Q36" s="126"/>
      <c r="R36" s="112" t="s">
        <v>30</v>
      </c>
      <c r="S36" s="126"/>
      <c r="T36" s="147" t="s">
        <v>426</v>
      </c>
      <c r="U36" s="111"/>
      <c r="V36" s="110" t="s">
        <v>429</v>
      </c>
      <c r="W36" s="111" t="s">
        <v>426</v>
      </c>
      <c r="X36" s="112" t="s">
        <v>30</v>
      </c>
      <c r="Y36" s="112">
        <v>0.66</v>
      </c>
      <c r="Z36" s="111">
        <v>1</v>
      </c>
      <c r="AA36" s="111">
        <v>3</v>
      </c>
      <c r="AB36" s="112" t="s">
        <v>30</v>
      </c>
      <c r="AC36" s="111" t="s">
        <v>426</v>
      </c>
      <c r="AD36" s="112" t="s">
        <v>30</v>
      </c>
      <c r="AE36" s="147"/>
      <c r="AF36" s="147" t="s">
        <v>426</v>
      </c>
      <c r="AG36" s="112" t="s">
        <v>30</v>
      </c>
    </row>
    <row r="37" spans="1:34" x14ac:dyDescent="0.2">
      <c r="A37" s="113">
        <v>30</v>
      </c>
      <c r="B37" s="116" t="s">
        <v>455</v>
      </c>
      <c r="C37" s="112" t="s">
        <v>30</v>
      </c>
      <c r="D37" s="111" t="s">
        <v>425</v>
      </c>
      <c r="E37" s="112" t="s">
        <v>30</v>
      </c>
      <c r="F37" s="147" t="s">
        <v>426</v>
      </c>
      <c r="G37" s="147"/>
      <c r="H37" s="117"/>
      <c r="I37" s="111">
        <v>8.5</v>
      </c>
      <c r="J37" s="147">
        <v>2.1</v>
      </c>
      <c r="K37" s="112">
        <v>5.5</v>
      </c>
      <c r="L37" s="111" t="s">
        <v>431</v>
      </c>
      <c r="M37" s="118">
        <v>5.5</v>
      </c>
      <c r="N37" s="122">
        <f t="shared" si="0"/>
        <v>2.7054633614225865</v>
      </c>
      <c r="O37" s="111">
        <v>22</v>
      </c>
      <c r="P37" s="126" t="s">
        <v>30</v>
      </c>
      <c r="Q37" s="126"/>
      <c r="R37" s="112" t="s">
        <v>30</v>
      </c>
      <c r="S37" s="126"/>
      <c r="T37" s="147" t="s">
        <v>426</v>
      </c>
      <c r="U37" s="111"/>
      <c r="V37" s="110" t="s">
        <v>429</v>
      </c>
      <c r="W37" s="111" t="s">
        <v>426</v>
      </c>
      <c r="X37" s="112" t="s">
        <v>30</v>
      </c>
      <c r="Y37" s="112">
        <v>0.71</v>
      </c>
      <c r="Z37" s="111">
        <v>1</v>
      </c>
      <c r="AA37" s="111">
        <v>3</v>
      </c>
      <c r="AB37" s="112" t="s">
        <v>30</v>
      </c>
      <c r="AC37" s="111" t="s">
        <v>426</v>
      </c>
      <c r="AD37" s="112" t="s">
        <v>30</v>
      </c>
      <c r="AE37" s="147"/>
      <c r="AF37" s="147" t="s">
        <v>426</v>
      </c>
      <c r="AG37" s="112" t="s">
        <v>30</v>
      </c>
    </row>
    <row r="38" spans="1:34" x14ac:dyDescent="0.2">
      <c r="A38" s="113">
        <v>31</v>
      </c>
      <c r="B38" s="116" t="s">
        <v>456</v>
      </c>
      <c r="C38" s="112" t="s">
        <v>30</v>
      </c>
      <c r="D38" s="111" t="s">
        <v>425</v>
      </c>
      <c r="E38" s="112" t="s">
        <v>30</v>
      </c>
      <c r="F38" s="147" t="s">
        <v>426</v>
      </c>
      <c r="G38" s="147"/>
      <c r="H38" s="117"/>
      <c r="I38" s="111">
        <v>8.1999999999999993</v>
      </c>
      <c r="J38" s="147">
        <v>1.6</v>
      </c>
      <c r="K38" s="128">
        <v>16</v>
      </c>
      <c r="L38" s="111" t="s">
        <v>427</v>
      </c>
      <c r="M38" s="111">
        <v>16</v>
      </c>
      <c r="N38" s="125">
        <v>3.5</v>
      </c>
      <c r="O38" s="111" t="s">
        <v>428</v>
      </c>
      <c r="P38" s="126" t="s">
        <v>30</v>
      </c>
      <c r="Q38" s="126"/>
      <c r="R38" s="112" t="s">
        <v>30</v>
      </c>
      <c r="S38" s="126"/>
      <c r="T38" s="147" t="s">
        <v>426</v>
      </c>
      <c r="U38" s="111"/>
      <c r="V38" s="110" t="s">
        <v>429</v>
      </c>
      <c r="W38" s="111" t="s">
        <v>426</v>
      </c>
      <c r="X38" s="112" t="s">
        <v>30</v>
      </c>
      <c r="Y38" s="112">
        <v>0.8</v>
      </c>
      <c r="Z38" s="111">
        <v>1</v>
      </c>
      <c r="AA38" s="111">
        <v>3</v>
      </c>
      <c r="AB38" s="112" t="s">
        <v>30</v>
      </c>
      <c r="AC38" s="111" t="s">
        <v>426</v>
      </c>
      <c r="AD38" s="112" t="s">
        <v>30</v>
      </c>
      <c r="AE38" s="147"/>
      <c r="AF38" s="147" t="s">
        <v>426</v>
      </c>
      <c r="AG38" s="112" t="s">
        <v>30</v>
      </c>
    </row>
    <row r="39" spans="1:34" s="113" customFormat="1" x14ac:dyDescent="0.2">
      <c r="A39" s="113">
        <v>32</v>
      </c>
      <c r="B39" s="116" t="s">
        <v>566</v>
      </c>
      <c r="C39" s="112"/>
      <c r="D39" s="111"/>
      <c r="E39" s="112"/>
      <c r="F39" s="147" t="s">
        <v>426</v>
      </c>
      <c r="G39" s="147"/>
      <c r="H39" s="117"/>
      <c r="I39" s="111">
        <v>5.5</v>
      </c>
      <c r="J39" s="147">
        <v>1.1000000000000001</v>
      </c>
      <c r="K39" s="128">
        <v>14</v>
      </c>
      <c r="L39" s="111" t="s">
        <v>427</v>
      </c>
      <c r="M39" s="111">
        <v>14</v>
      </c>
      <c r="N39" s="125">
        <v>3.5</v>
      </c>
      <c r="O39" s="111" t="s">
        <v>428</v>
      </c>
      <c r="P39" s="126"/>
      <c r="Q39" s="126"/>
      <c r="R39" s="112" t="s">
        <v>426</v>
      </c>
      <c r="S39" s="126"/>
      <c r="T39" s="147"/>
      <c r="U39" s="111"/>
      <c r="V39" s="110"/>
      <c r="W39" s="111"/>
      <c r="X39" s="112"/>
      <c r="Y39" s="112"/>
      <c r="Z39" s="111"/>
      <c r="AA39" s="111"/>
      <c r="AB39" s="112"/>
      <c r="AC39" s="111" t="s">
        <v>426</v>
      </c>
      <c r="AD39" s="112"/>
      <c r="AE39" s="147"/>
      <c r="AF39" s="147"/>
      <c r="AG39" s="112"/>
      <c r="AH39" s="127"/>
    </row>
    <row r="40" spans="1:34" s="113" customFormat="1" x14ac:dyDescent="0.2">
      <c r="A40" s="113">
        <v>33</v>
      </c>
      <c r="B40" s="116" t="s">
        <v>567</v>
      </c>
      <c r="C40" s="112"/>
      <c r="D40" s="111"/>
      <c r="E40" s="112"/>
      <c r="F40" s="147" t="s">
        <v>426</v>
      </c>
      <c r="G40" s="147"/>
      <c r="H40" s="117"/>
      <c r="I40" s="111">
        <v>8</v>
      </c>
      <c r="J40" s="147">
        <v>1.76</v>
      </c>
      <c r="K40" s="128">
        <v>14</v>
      </c>
      <c r="L40" s="111" t="s">
        <v>427</v>
      </c>
      <c r="M40" s="111">
        <v>14</v>
      </c>
      <c r="N40" s="125">
        <v>3.5</v>
      </c>
      <c r="O40" s="111" t="s">
        <v>428</v>
      </c>
      <c r="P40" s="126"/>
      <c r="Q40" s="126"/>
      <c r="R40" s="112" t="s">
        <v>426</v>
      </c>
      <c r="S40" s="126"/>
      <c r="T40" s="147"/>
      <c r="U40" s="111"/>
      <c r="V40" s="110"/>
      <c r="W40" s="111"/>
      <c r="X40" s="112"/>
      <c r="Y40" s="112"/>
      <c r="Z40" s="111"/>
      <c r="AA40" s="111"/>
      <c r="AB40" s="112"/>
      <c r="AC40" s="111" t="s">
        <v>426</v>
      </c>
      <c r="AD40" s="112"/>
      <c r="AE40" s="147"/>
      <c r="AF40" s="147"/>
      <c r="AG40" s="112"/>
      <c r="AH40" s="127"/>
    </row>
    <row r="41" spans="1:34" s="113" customFormat="1" x14ac:dyDescent="0.2">
      <c r="A41" s="113">
        <v>34</v>
      </c>
      <c r="B41" s="116" t="s">
        <v>457</v>
      </c>
      <c r="C41" s="112" t="s">
        <v>30</v>
      </c>
      <c r="D41" s="111" t="s">
        <v>425</v>
      </c>
      <c r="E41" s="112" t="s">
        <v>30</v>
      </c>
      <c r="F41" s="147" t="s">
        <v>426</v>
      </c>
      <c r="G41" s="112"/>
      <c r="H41" s="112" t="s">
        <v>30</v>
      </c>
      <c r="I41" s="129" t="s">
        <v>458</v>
      </c>
      <c r="J41" s="130" t="s">
        <v>459</v>
      </c>
      <c r="K41" s="130" t="s">
        <v>460</v>
      </c>
      <c r="L41" s="111" t="s">
        <v>431</v>
      </c>
      <c r="M41" s="118">
        <v>6</v>
      </c>
      <c r="N41" s="131">
        <f t="shared" ref="N41:N44" si="1">0.4*M41</f>
        <v>2.4000000000000004</v>
      </c>
      <c r="O41" s="111">
        <v>5</v>
      </c>
      <c r="P41" s="112" t="s">
        <v>30</v>
      </c>
      <c r="Q41" s="112"/>
      <c r="R41" s="147" t="s">
        <v>426</v>
      </c>
      <c r="S41" s="112"/>
      <c r="T41" s="112" t="s">
        <v>30</v>
      </c>
      <c r="U41" s="111"/>
      <c r="V41" s="110" t="s">
        <v>429</v>
      </c>
      <c r="W41" s="112" t="s">
        <v>30</v>
      </c>
      <c r="X41" s="147" t="s">
        <v>426</v>
      </c>
      <c r="Y41" s="112" t="s">
        <v>30</v>
      </c>
      <c r="Z41" s="111">
        <v>1</v>
      </c>
      <c r="AA41" s="111">
        <v>3</v>
      </c>
      <c r="AB41" s="112" t="s">
        <v>30</v>
      </c>
      <c r="AC41" s="111" t="s">
        <v>426</v>
      </c>
      <c r="AD41" s="112" t="s">
        <v>30</v>
      </c>
      <c r="AE41" s="147"/>
      <c r="AF41" s="147" t="s">
        <v>426</v>
      </c>
      <c r="AG41" s="132" t="s">
        <v>461</v>
      </c>
    </row>
    <row r="42" spans="1:34" s="113" customFormat="1" x14ac:dyDescent="0.2">
      <c r="A42" s="113">
        <v>35</v>
      </c>
      <c r="B42" s="116" t="s">
        <v>462</v>
      </c>
      <c r="C42" s="112" t="s">
        <v>30</v>
      </c>
      <c r="D42" s="111" t="s">
        <v>425</v>
      </c>
      <c r="E42" s="112" t="s">
        <v>30</v>
      </c>
      <c r="F42" s="147" t="s">
        <v>426</v>
      </c>
      <c r="G42" s="112"/>
      <c r="H42" s="112" t="s">
        <v>30</v>
      </c>
      <c r="I42" s="129" t="s">
        <v>463</v>
      </c>
      <c r="J42" s="130" t="s">
        <v>464</v>
      </c>
      <c r="K42" s="130" t="s">
        <v>465</v>
      </c>
      <c r="L42" s="111" t="s">
        <v>431</v>
      </c>
      <c r="M42" s="118">
        <v>7</v>
      </c>
      <c r="N42" s="131">
        <f t="shared" si="1"/>
        <v>2.8000000000000003</v>
      </c>
      <c r="O42" s="111">
        <v>5</v>
      </c>
      <c r="P42" s="112" t="s">
        <v>30</v>
      </c>
      <c r="Q42" s="112"/>
      <c r="R42" s="147" t="s">
        <v>426</v>
      </c>
      <c r="S42" s="112"/>
      <c r="T42" s="112" t="s">
        <v>30</v>
      </c>
      <c r="U42" s="111"/>
      <c r="V42" s="110" t="s">
        <v>429</v>
      </c>
      <c r="W42" s="112" t="s">
        <v>30</v>
      </c>
      <c r="X42" s="147" t="s">
        <v>426</v>
      </c>
      <c r="Y42" s="112" t="s">
        <v>30</v>
      </c>
      <c r="Z42" s="111">
        <v>1</v>
      </c>
      <c r="AA42" s="111">
        <v>3</v>
      </c>
      <c r="AB42" s="112" t="s">
        <v>30</v>
      </c>
      <c r="AC42" s="111" t="s">
        <v>426</v>
      </c>
      <c r="AD42" s="112" t="s">
        <v>30</v>
      </c>
      <c r="AE42" s="147"/>
      <c r="AF42" s="147" t="s">
        <v>426</v>
      </c>
      <c r="AG42" s="132" t="s">
        <v>461</v>
      </c>
    </row>
    <row r="43" spans="1:34" s="113" customFormat="1" x14ac:dyDescent="0.2">
      <c r="A43" s="113">
        <v>36</v>
      </c>
      <c r="B43" s="116" t="s">
        <v>466</v>
      </c>
      <c r="C43" s="112" t="s">
        <v>30</v>
      </c>
      <c r="D43" s="111" t="s">
        <v>425</v>
      </c>
      <c r="E43" s="112" t="s">
        <v>30</v>
      </c>
      <c r="F43" s="147" t="s">
        <v>426</v>
      </c>
      <c r="G43" s="112"/>
      <c r="H43" s="112" t="s">
        <v>30</v>
      </c>
      <c r="I43" s="129" t="s">
        <v>467</v>
      </c>
      <c r="J43" s="130" t="s">
        <v>468</v>
      </c>
      <c r="K43" s="130" t="s">
        <v>469</v>
      </c>
      <c r="L43" s="111" t="s">
        <v>431</v>
      </c>
      <c r="M43" s="118">
        <v>9.5</v>
      </c>
      <c r="N43" s="131">
        <f t="shared" si="1"/>
        <v>3.8000000000000003</v>
      </c>
      <c r="O43" s="111">
        <v>5</v>
      </c>
      <c r="P43" s="112" t="s">
        <v>30</v>
      </c>
      <c r="Q43" s="112"/>
      <c r="R43" s="147" t="s">
        <v>426</v>
      </c>
      <c r="S43" s="112"/>
      <c r="T43" s="112" t="s">
        <v>30</v>
      </c>
      <c r="U43" s="111"/>
      <c r="V43" s="110" t="s">
        <v>429</v>
      </c>
      <c r="W43" s="112" t="s">
        <v>30</v>
      </c>
      <c r="X43" s="147" t="s">
        <v>426</v>
      </c>
      <c r="Y43" s="112" t="s">
        <v>30</v>
      </c>
      <c r="Z43" s="111">
        <v>1</v>
      </c>
      <c r="AA43" s="111">
        <v>3</v>
      </c>
      <c r="AB43" s="112" t="s">
        <v>30</v>
      </c>
      <c r="AC43" s="111" t="s">
        <v>426</v>
      </c>
      <c r="AD43" s="112" t="s">
        <v>30</v>
      </c>
      <c r="AE43" s="147"/>
      <c r="AF43" s="147" t="s">
        <v>426</v>
      </c>
      <c r="AG43" s="132" t="s">
        <v>461</v>
      </c>
    </row>
    <row r="44" spans="1:34" s="113" customFormat="1" x14ac:dyDescent="0.2">
      <c r="A44" s="113">
        <v>37</v>
      </c>
      <c r="B44" s="116" t="s">
        <v>470</v>
      </c>
      <c r="C44" s="112" t="s">
        <v>30</v>
      </c>
      <c r="D44" s="111" t="s">
        <v>425</v>
      </c>
      <c r="E44" s="112" t="s">
        <v>30</v>
      </c>
      <c r="F44" s="147" t="s">
        <v>426</v>
      </c>
      <c r="G44" s="112"/>
      <c r="H44" s="112" t="s">
        <v>30</v>
      </c>
      <c r="I44" s="129" t="s">
        <v>471</v>
      </c>
      <c r="J44" s="130" t="s">
        <v>472</v>
      </c>
      <c r="K44" s="130" t="s">
        <v>473</v>
      </c>
      <c r="L44" s="111" t="s">
        <v>431</v>
      </c>
      <c r="M44" s="118">
        <v>11</v>
      </c>
      <c r="N44" s="131">
        <f t="shared" si="1"/>
        <v>4.4000000000000004</v>
      </c>
      <c r="O44" s="111">
        <v>5</v>
      </c>
      <c r="P44" s="112" t="s">
        <v>30</v>
      </c>
      <c r="Q44" s="112"/>
      <c r="R44" s="147" t="s">
        <v>426</v>
      </c>
      <c r="S44" s="112"/>
      <c r="T44" s="112" t="s">
        <v>30</v>
      </c>
      <c r="U44" s="111"/>
      <c r="V44" s="110" t="s">
        <v>429</v>
      </c>
      <c r="W44" s="112" t="s">
        <v>30</v>
      </c>
      <c r="X44" s="147" t="s">
        <v>426</v>
      </c>
      <c r="Y44" s="112" t="s">
        <v>30</v>
      </c>
      <c r="Z44" s="111">
        <v>1</v>
      </c>
      <c r="AA44" s="111">
        <v>3</v>
      </c>
      <c r="AB44" s="112" t="s">
        <v>30</v>
      </c>
      <c r="AC44" s="111" t="s">
        <v>426</v>
      </c>
      <c r="AD44" s="112" t="s">
        <v>30</v>
      </c>
      <c r="AE44" s="147"/>
      <c r="AF44" s="147" t="s">
        <v>426</v>
      </c>
      <c r="AG44" s="132" t="s">
        <v>461</v>
      </c>
    </row>
    <row r="45" spans="1:34" s="113" customFormat="1" ht="15" x14ac:dyDescent="0.2">
      <c r="A45" s="113">
        <v>38</v>
      </c>
      <c r="B45" s="124" t="s">
        <v>474</v>
      </c>
      <c r="C45" s="112"/>
      <c r="D45" s="111"/>
      <c r="E45" s="112"/>
      <c r="F45" s="147"/>
      <c r="G45" s="147"/>
      <c r="H45" s="117"/>
      <c r="I45" s="111"/>
      <c r="J45" s="147"/>
      <c r="K45" s="117"/>
      <c r="L45" s="111"/>
      <c r="M45" s="111"/>
      <c r="N45" s="117"/>
      <c r="O45" s="111"/>
      <c r="P45" s="112"/>
      <c r="Q45" s="112"/>
      <c r="R45" s="112"/>
      <c r="S45" s="112"/>
      <c r="T45" s="147"/>
      <c r="U45" s="111"/>
      <c r="V45" s="110"/>
      <c r="W45" s="111"/>
      <c r="X45" s="112"/>
      <c r="Y45" s="112"/>
      <c r="Z45" s="111"/>
      <c r="AA45" s="111"/>
      <c r="AB45" s="112"/>
      <c r="AC45" s="111"/>
      <c r="AD45" s="112"/>
      <c r="AE45" s="147"/>
      <c r="AF45" s="147"/>
      <c r="AG45" s="146"/>
    </row>
    <row r="46" spans="1:34" s="134" customFormat="1" x14ac:dyDescent="0.2">
      <c r="A46" s="113">
        <v>39</v>
      </c>
      <c r="B46" s="133" t="s">
        <v>475</v>
      </c>
      <c r="C46" s="112" t="s">
        <v>30</v>
      </c>
      <c r="D46" s="111" t="s">
        <v>425</v>
      </c>
      <c r="E46" s="112" t="s">
        <v>30</v>
      </c>
      <c r="F46" s="111" t="s">
        <v>426</v>
      </c>
      <c r="G46" s="147" t="s">
        <v>426</v>
      </c>
      <c r="H46" s="125" t="s">
        <v>565</v>
      </c>
      <c r="I46" s="110">
        <v>8.1</v>
      </c>
      <c r="J46" s="111">
        <v>1.7</v>
      </c>
      <c r="K46" s="118">
        <v>4.4000000000000004</v>
      </c>
      <c r="L46" s="111" t="s">
        <v>431</v>
      </c>
      <c r="M46" s="111">
        <v>4.4000000000000004</v>
      </c>
      <c r="N46" s="131">
        <f t="shared" ref="N46:N51" si="2">0.4*M46</f>
        <v>1.7600000000000002</v>
      </c>
      <c r="O46" s="111">
        <v>15</v>
      </c>
      <c r="P46" s="126" t="s">
        <v>30</v>
      </c>
      <c r="Q46" s="126"/>
      <c r="R46" s="112" t="s">
        <v>30</v>
      </c>
      <c r="S46" s="126"/>
      <c r="T46" s="111" t="s">
        <v>426</v>
      </c>
      <c r="U46" s="111"/>
      <c r="V46" s="110" t="s">
        <v>429</v>
      </c>
      <c r="W46" s="111" t="s">
        <v>426</v>
      </c>
      <c r="X46" s="112" t="s">
        <v>30</v>
      </c>
      <c r="Y46" s="112" t="s">
        <v>30</v>
      </c>
      <c r="Z46" s="111">
        <v>1</v>
      </c>
      <c r="AA46" s="111">
        <v>3</v>
      </c>
      <c r="AB46" s="112" t="s">
        <v>30</v>
      </c>
      <c r="AC46" s="111" t="s">
        <v>426</v>
      </c>
      <c r="AD46" s="112" t="s">
        <v>30</v>
      </c>
      <c r="AE46" s="111"/>
      <c r="AF46" s="111" t="s">
        <v>426</v>
      </c>
      <c r="AG46" s="110">
        <v>200</v>
      </c>
    </row>
    <row r="47" spans="1:34" s="134" customFormat="1" x14ac:dyDescent="0.2">
      <c r="A47" s="113">
        <v>40</v>
      </c>
      <c r="B47" s="133" t="s">
        <v>476</v>
      </c>
      <c r="C47" s="112" t="s">
        <v>30</v>
      </c>
      <c r="D47" s="111" t="s">
        <v>425</v>
      </c>
      <c r="E47" s="112" t="s">
        <v>30</v>
      </c>
      <c r="F47" s="111" t="s">
        <v>426</v>
      </c>
      <c r="G47" s="147" t="s">
        <v>426</v>
      </c>
      <c r="H47" s="125" t="s">
        <v>565</v>
      </c>
      <c r="I47" s="110">
        <v>10.5</v>
      </c>
      <c r="J47" s="111">
        <v>2.2999999999999998</v>
      </c>
      <c r="K47" s="118">
        <v>6.5</v>
      </c>
      <c r="L47" s="111" t="s">
        <v>431</v>
      </c>
      <c r="M47" s="111">
        <v>6.5</v>
      </c>
      <c r="N47" s="131">
        <f t="shared" si="2"/>
        <v>2.6</v>
      </c>
      <c r="O47" s="111">
        <v>23</v>
      </c>
      <c r="P47" s="126" t="s">
        <v>30</v>
      </c>
      <c r="Q47" s="126"/>
      <c r="R47" s="112" t="s">
        <v>30</v>
      </c>
      <c r="S47" s="126"/>
      <c r="T47" s="111" t="s">
        <v>426</v>
      </c>
      <c r="U47" s="111"/>
      <c r="V47" s="110" t="s">
        <v>429</v>
      </c>
      <c r="W47" s="111" t="s">
        <v>426</v>
      </c>
      <c r="X47" s="112" t="s">
        <v>30</v>
      </c>
      <c r="Y47" s="112" t="s">
        <v>30</v>
      </c>
      <c r="Z47" s="111">
        <v>1</v>
      </c>
      <c r="AA47" s="111">
        <v>3</v>
      </c>
      <c r="AB47" s="112" t="s">
        <v>30</v>
      </c>
      <c r="AC47" s="111" t="s">
        <v>426</v>
      </c>
      <c r="AD47" s="112" t="s">
        <v>30</v>
      </c>
      <c r="AE47" s="111"/>
      <c r="AF47" s="111" t="s">
        <v>426</v>
      </c>
      <c r="AG47" s="110">
        <v>200</v>
      </c>
    </row>
    <row r="48" spans="1:34" s="134" customFormat="1" x14ac:dyDescent="0.2">
      <c r="A48" s="113">
        <v>41</v>
      </c>
      <c r="B48" s="133" t="s">
        <v>477</v>
      </c>
      <c r="C48" s="112" t="s">
        <v>30</v>
      </c>
      <c r="D48" s="111" t="s">
        <v>425</v>
      </c>
      <c r="E48" s="112" t="s">
        <v>30</v>
      </c>
      <c r="F48" s="111" t="s">
        <v>426</v>
      </c>
      <c r="G48" s="147" t="s">
        <v>426</v>
      </c>
      <c r="H48" s="125" t="s">
        <v>565</v>
      </c>
      <c r="I48" s="110">
        <v>15.5</v>
      </c>
      <c r="J48" s="111">
        <v>3.3</v>
      </c>
      <c r="K48" s="118">
        <v>10</v>
      </c>
      <c r="L48" s="111" t="s">
        <v>431</v>
      </c>
      <c r="M48" s="111">
        <v>10</v>
      </c>
      <c r="N48" s="131">
        <f t="shared" si="2"/>
        <v>4</v>
      </c>
      <c r="O48" s="111">
        <v>33</v>
      </c>
      <c r="P48" s="126" t="s">
        <v>30</v>
      </c>
      <c r="Q48" s="126"/>
      <c r="R48" s="112" t="s">
        <v>30</v>
      </c>
      <c r="S48" s="126"/>
      <c r="T48" s="111" t="s">
        <v>426</v>
      </c>
      <c r="U48" s="111"/>
      <c r="V48" s="110" t="s">
        <v>429</v>
      </c>
      <c r="W48" s="111" t="s">
        <v>426</v>
      </c>
      <c r="X48" s="112" t="s">
        <v>30</v>
      </c>
      <c r="Y48" s="112" t="s">
        <v>30</v>
      </c>
      <c r="Z48" s="111">
        <v>1</v>
      </c>
      <c r="AA48" s="111">
        <v>3</v>
      </c>
      <c r="AB48" s="112" t="s">
        <v>30</v>
      </c>
      <c r="AC48" s="111" t="s">
        <v>426</v>
      </c>
      <c r="AD48" s="112" t="s">
        <v>30</v>
      </c>
      <c r="AE48" s="111"/>
      <c r="AF48" s="111" t="s">
        <v>426</v>
      </c>
      <c r="AG48" s="110">
        <v>200</v>
      </c>
    </row>
    <row r="49" spans="1:33" s="134" customFormat="1" x14ac:dyDescent="0.2">
      <c r="A49" s="113">
        <v>42</v>
      </c>
      <c r="B49" s="133" t="s">
        <v>478</v>
      </c>
      <c r="C49" s="112" t="s">
        <v>30</v>
      </c>
      <c r="D49" s="111" t="s">
        <v>425</v>
      </c>
      <c r="E49" s="112" t="s">
        <v>30</v>
      </c>
      <c r="F49" s="111" t="s">
        <v>426</v>
      </c>
      <c r="G49" s="147" t="s">
        <v>426</v>
      </c>
      <c r="H49" s="125" t="s">
        <v>565</v>
      </c>
      <c r="I49" s="110">
        <v>20.8</v>
      </c>
      <c r="J49" s="111">
        <v>4.5999999999999996</v>
      </c>
      <c r="K49" s="118">
        <v>14</v>
      </c>
      <c r="L49" s="111" t="s">
        <v>431</v>
      </c>
      <c r="M49" s="111">
        <v>14</v>
      </c>
      <c r="N49" s="131">
        <f t="shared" si="2"/>
        <v>5.6000000000000005</v>
      </c>
      <c r="O49" s="111">
        <v>49</v>
      </c>
      <c r="P49" s="126" t="s">
        <v>30</v>
      </c>
      <c r="Q49" s="126"/>
      <c r="R49" s="112" t="s">
        <v>30</v>
      </c>
      <c r="S49" s="126"/>
      <c r="T49" s="111" t="s">
        <v>426</v>
      </c>
      <c r="U49" s="111"/>
      <c r="V49" s="110" t="s">
        <v>429</v>
      </c>
      <c r="W49" s="111" t="s">
        <v>426</v>
      </c>
      <c r="X49" s="112" t="s">
        <v>30</v>
      </c>
      <c r="Y49" s="112" t="s">
        <v>30</v>
      </c>
      <c r="Z49" s="111">
        <v>1</v>
      </c>
      <c r="AA49" s="111">
        <v>3</v>
      </c>
      <c r="AB49" s="112" t="s">
        <v>30</v>
      </c>
      <c r="AC49" s="111" t="s">
        <v>426</v>
      </c>
      <c r="AD49" s="112" t="s">
        <v>30</v>
      </c>
      <c r="AE49" s="111"/>
      <c r="AF49" s="111" t="s">
        <v>426</v>
      </c>
      <c r="AG49" s="110">
        <v>200</v>
      </c>
    </row>
    <row r="50" spans="1:33" s="134" customFormat="1" x14ac:dyDescent="0.2">
      <c r="A50" s="113">
        <v>43</v>
      </c>
      <c r="B50" s="133" t="s">
        <v>479</v>
      </c>
      <c r="C50" s="112" t="s">
        <v>30</v>
      </c>
      <c r="D50" s="111" t="s">
        <v>425</v>
      </c>
      <c r="E50" s="112" t="s">
        <v>30</v>
      </c>
      <c r="F50" s="111" t="s">
        <v>426</v>
      </c>
      <c r="G50" s="147"/>
      <c r="H50" s="118"/>
      <c r="I50" s="110">
        <v>26</v>
      </c>
      <c r="J50" s="111">
        <v>5.8</v>
      </c>
      <c r="K50" s="118">
        <v>18</v>
      </c>
      <c r="L50" s="111" t="s">
        <v>431</v>
      </c>
      <c r="M50" s="111">
        <v>18</v>
      </c>
      <c r="N50" s="131">
        <f t="shared" si="2"/>
        <v>7.2</v>
      </c>
      <c r="O50" s="111">
        <v>63</v>
      </c>
      <c r="P50" s="126" t="s">
        <v>30</v>
      </c>
      <c r="Q50" s="126"/>
      <c r="R50" s="112" t="s">
        <v>30</v>
      </c>
      <c r="S50" s="126"/>
      <c r="T50" s="111" t="s">
        <v>426</v>
      </c>
      <c r="U50" s="111"/>
      <c r="V50" s="110" t="s">
        <v>429</v>
      </c>
      <c r="W50" s="111" t="s">
        <v>426</v>
      </c>
      <c r="X50" s="112" t="s">
        <v>30</v>
      </c>
      <c r="Y50" s="112" t="s">
        <v>30</v>
      </c>
      <c r="Z50" s="111">
        <v>1</v>
      </c>
      <c r="AA50" s="111">
        <v>3</v>
      </c>
      <c r="AB50" s="112" t="s">
        <v>30</v>
      </c>
      <c r="AC50" s="111" t="s">
        <v>426</v>
      </c>
      <c r="AD50" s="112" t="s">
        <v>30</v>
      </c>
      <c r="AE50" s="111"/>
      <c r="AF50" s="111" t="s">
        <v>426</v>
      </c>
      <c r="AG50" s="110">
        <v>200</v>
      </c>
    </row>
    <row r="51" spans="1:33" s="134" customFormat="1" x14ac:dyDescent="0.2">
      <c r="A51" s="113">
        <v>44</v>
      </c>
      <c r="B51" s="133" t="s">
        <v>480</v>
      </c>
      <c r="C51" s="112" t="s">
        <v>30</v>
      </c>
      <c r="D51" s="111" t="s">
        <v>425</v>
      </c>
      <c r="E51" s="112" t="s">
        <v>30</v>
      </c>
      <c r="F51" s="111" t="s">
        <v>426</v>
      </c>
      <c r="G51" s="147"/>
      <c r="H51" s="118"/>
      <c r="I51" s="110">
        <v>32.9</v>
      </c>
      <c r="J51" s="111">
        <v>7.6</v>
      </c>
      <c r="K51" s="118">
        <v>24</v>
      </c>
      <c r="L51" s="111" t="s">
        <v>431</v>
      </c>
      <c r="M51" s="111">
        <v>24</v>
      </c>
      <c r="N51" s="131">
        <f t="shared" si="2"/>
        <v>9.6000000000000014</v>
      </c>
      <c r="O51" s="111">
        <v>80</v>
      </c>
      <c r="P51" s="126" t="s">
        <v>30</v>
      </c>
      <c r="Q51" s="126"/>
      <c r="R51" s="112" t="s">
        <v>30</v>
      </c>
      <c r="S51" s="126"/>
      <c r="T51" s="111" t="s">
        <v>426</v>
      </c>
      <c r="U51" s="111"/>
      <c r="V51" s="110" t="s">
        <v>429</v>
      </c>
      <c r="W51" s="111" t="s">
        <v>426</v>
      </c>
      <c r="X51" s="112" t="s">
        <v>30</v>
      </c>
      <c r="Y51" s="112" t="s">
        <v>30</v>
      </c>
      <c r="Z51" s="111">
        <v>1</v>
      </c>
      <c r="AA51" s="111">
        <v>3</v>
      </c>
      <c r="AB51" s="112" t="s">
        <v>30</v>
      </c>
      <c r="AC51" s="111" t="s">
        <v>426</v>
      </c>
      <c r="AD51" s="112" t="s">
        <v>30</v>
      </c>
      <c r="AE51" s="111"/>
      <c r="AF51" s="111" t="s">
        <v>426</v>
      </c>
      <c r="AG51" s="110">
        <v>200</v>
      </c>
    </row>
    <row r="52" spans="1:33" ht="15" x14ac:dyDescent="0.2">
      <c r="A52" s="113">
        <v>45</v>
      </c>
      <c r="B52" s="115" t="s">
        <v>481</v>
      </c>
      <c r="N52" s="136"/>
    </row>
    <row r="53" spans="1:33" s="134" customFormat="1" x14ac:dyDescent="0.2">
      <c r="A53" s="113">
        <v>46</v>
      </c>
      <c r="B53" s="133" t="s">
        <v>482</v>
      </c>
      <c r="C53" s="112" t="s">
        <v>30</v>
      </c>
      <c r="D53" s="111" t="s">
        <v>425</v>
      </c>
      <c r="E53" s="112" t="s">
        <v>30</v>
      </c>
      <c r="F53" s="111" t="s">
        <v>426</v>
      </c>
      <c r="G53" s="112"/>
      <c r="H53" s="112" t="s">
        <v>30</v>
      </c>
      <c r="I53" s="110">
        <v>4.7</v>
      </c>
      <c r="J53" s="118">
        <v>1</v>
      </c>
      <c r="K53" s="123">
        <v>4.8</v>
      </c>
      <c r="L53" s="111" t="s">
        <v>431</v>
      </c>
      <c r="M53" s="111">
        <v>4.8</v>
      </c>
      <c r="N53" s="118">
        <v>2.2999999999999998</v>
      </c>
      <c r="O53" s="111">
        <v>22</v>
      </c>
      <c r="P53" s="147" t="s">
        <v>426</v>
      </c>
      <c r="Q53" s="111"/>
      <c r="R53" s="112" t="s">
        <v>30</v>
      </c>
      <c r="S53" s="111"/>
      <c r="T53" s="126" t="s">
        <v>30</v>
      </c>
      <c r="U53" s="111"/>
      <c r="V53" s="110" t="s">
        <v>429</v>
      </c>
      <c r="W53" s="111" t="s">
        <v>426</v>
      </c>
      <c r="X53" s="112" t="s">
        <v>30</v>
      </c>
      <c r="Y53" s="126">
        <v>0.59</v>
      </c>
      <c r="Z53" s="111">
        <v>1</v>
      </c>
      <c r="AA53" s="111">
        <v>3</v>
      </c>
      <c r="AB53" s="111" t="s">
        <v>426</v>
      </c>
      <c r="AC53" s="112" t="s">
        <v>30</v>
      </c>
      <c r="AD53" s="112" t="s">
        <v>30</v>
      </c>
      <c r="AE53" s="111"/>
      <c r="AF53" s="111" t="s">
        <v>426</v>
      </c>
      <c r="AG53" s="110">
        <v>200</v>
      </c>
    </row>
    <row r="54" spans="1:33" s="134" customFormat="1" x14ac:dyDescent="0.2">
      <c r="A54" s="113">
        <v>47</v>
      </c>
      <c r="B54" s="133" t="s">
        <v>484</v>
      </c>
      <c r="C54" s="112" t="s">
        <v>30</v>
      </c>
      <c r="D54" s="111" t="s">
        <v>425</v>
      </c>
      <c r="E54" s="112" t="s">
        <v>30</v>
      </c>
      <c r="F54" s="111" t="s">
        <v>426</v>
      </c>
      <c r="G54" s="112"/>
      <c r="H54" s="112" t="s">
        <v>30</v>
      </c>
      <c r="I54" s="137">
        <v>6</v>
      </c>
      <c r="J54" s="111">
        <v>1.25</v>
      </c>
      <c r="K54" s="123">
        <v>5</v>
      </c>
      <c r="L54" s="111" t="s">
        <v>431</v>
      </c>
      <c r="M54" s="111">
        <v>5</v>
      </c>
      <c r="N54" s="118">
        <v>2.5</v>
      </c>
      <c r="O54" s="111">
        <v>23</v>
      </c>
      <c r="P54" s="147" t="s">
        <v>426</v>
      </c>
      <c r="Q54" s="111"/>
      <c r="R54" s="112" t="s">
        <v>30</v>
      </c>
      <c r="S54" s="111"/>
      <c r="T54" s="126" t="s">
        <v>30</v>
      </c>
      <c r="U54" s="111"/>
      <c r="V54" s="110" t="s">
        <v>429</v>
      </c>
      <c r="W54" s="111" t="s">
        <v>426</v>
      </c>
      <c r="X54" s="112" t="s">
        <v>30</v>
      </c>
      <c r="Y54" s="126">
        <v>0.72</v>
      </c>
      <c r="Z54" s="111">
        <v>1</v>
      </c>
      <c r="AA54" s="111">
        <v>3</v>
      </c>
      <c r="AB54" s="111" t="s">
        <v>426</v>
      </c>
      <c r="AC54" s="112" t="s">
        <v>30</v>
      </c>
      <c r="AD54" s="112" t="s">
        <v>30</v>
      </c>
      <c r="AE54" s="111"/>
      <c r="AF54" s="111" t="s">
        <v>426</v>
      </c>
      <c r="AG54" s="110">
        <v>200</v>
      </c>
    </row>
    <row r="55" spans="1:33" s="113" customFormat="1" x14ac:dyDescent="0.2">
      <c r="A55" s="113">
        <v>48</v>
      </c>
      <c r="B55" s="133" t="s">
        <v>485</v>
      </c>
      <c r="C55" s="112" t="s">
        <v>30</v>
      </c>
      <c r="D55" s="111" t="s">
        <v>425</v>
      </c>
      <c r="E55" s="112" t="s">
        <v>30</v>
      </c>
      <c r="F55" s="111" t="s">
        <v>426</v>
      </c>
      <c r="G55" s="112"/>
      <c r="H55" s="112" t="s">
        <v>30</v>
      </c>
      <c r="I55" s="110">
        <v>7.7</v>
      </c>
      <c r="J55" s="111">
        <v>1.57</v>
      </c>
      <c r="K55" s="123">
        <v>6.01</v>
      </c>
      <c r="L55" s="111" t="s">
        <v>431</v>
      </c>
      <c r="M55" s="111">
        <v>6</v>
      </c>
      <c r="N55" s="118">
        <v>3.1</v>
      </c>
      <c r="O55" s="111">
        <v>30</v>
      </c>
      <c r="P55" s="147" t="s">
        <v>426</v>
      </c>
      <c r="Q55" s="111"/>
      <c r="R55" s="112" t="s">
        <v>30</v>
      </c>
      <c r="S55" s="111"/>
      <c r="T55" s="126" t="s">
        <v>30</v>
      </c>
      <c r="U55" s="111"/>
      <c r="V55" s="110" t="s">
        <v>429</v>
      </c>
      <c r="W55" s="111" t="s">
        <v>426</v>
      </c>
      <c r="X55" s="112" t="s">
        <v>30</v>
      </c>
      <c r="Y55" s="126">
        <v>0.75</v>
      </c>
      <c r="Z55" s="111">
        <v>1</v>
      </c>
      <c r="AA55" s="111">
        <v>3</v>
      </c>
      <c r="AB55" s="111" t="s">
        <v>426</v>
      </c>
      <c r="AC55" s="112" t="s">
        <v>30</v>
      </c>
      <c r="AD55" s="112" t="s">
        <v>30</v>
      </c>
      <c r="AE55" s="111"/>
      <c r="AF55" s="111" t="s">
        <v>426</v>
      </c>
      <c r="AG55" s="110">
        <v>200</v>
      </c>
    </row>
    <row r="56" spans="1:33" s="113" customFormat="1" x14ac:dyDescent="0.2">
      <c r="A56" s="113">
        <v>49</v>
      </c>
      <c r="B56" s="133" t="s">
        <v>486</v>
      </c>
      <c r="C56" s="112" t="s">
        <v>30</v>
      </c>
      <c r="D56" s="111" t="s">
        <v>425</v>
      </c>
      <c r="E56" s="112" t="s">
        <v>30</v>
      </c>
      <c r="F56" s="111" t="s">
        <v>426</v>
      </c>
      <c r="G56" s="112"/>
      <c r="H56" s="112" t="s">
        <v>30</v>
      </c>
      <c r="I56" s="110">
        <v>9.5</v>
      </c>
      <c r="J56" s="111">
        <v>1.87</v>
      </c>
      <c r="K56" s="123">
        <v>7.63</v>
      </c>
      <c r="L56" s="111" t="s">
        <v>431</v>
      </c>
      <c r="M56" s="111">
        <v>7.6</v>
      </c>
      <c r="N56" s="118">
        <v>4</v>
      </c>
      <c r="O56" s="111">
        <v>22</v>
      </c>
      <c r="P56" s="126" t="s">
        <v>30</v>
      </c>
      <c r="Q56" s="126"/>
      <c r="R56" s="112" t="s">
        <v>30</v>
      </c>
      <c r="S56" s="126"/>
      <c r="T56" s="111" t="s">
        <v>426</v>
      </c>
      <c r="U56" s="111"/>
      <c r="V56" s="110" t="s">
        <v>429</v>
      </c>
      <c r="W56" s="111" t="s">
        <v>426</v>
      </c>
      <c r="X56" s="112" t="s">
        <v>30</v>
      </c>
      <c r="Y56" s="126">
        <v>0.72</v>
      </c>
      <c r="Z56" s="111">
        <v>1</v>
      </c>
      <c r="AA56" s="111">
        <v>3</v>
      </c>
      <c r="AB56" s="111" t="s">
        <v>426</v>
      </c>
      <c r="AC56" s="112" t="s">
        <v>30</v>
      </c>
      <c r="AD56" s="112" t="s">
        <v>30</v>
      </c>
      <c r="AE56" s="111"/>
      <c r="AF56" s="111" t="s">
        <v>426</v>
      </c>
      <c r="AG56" s="110">
        <v>200</v>
      </c>
    </row>
    <row r="57" spans="1:33" s="113" customFormat="1" x14ac:dyDescent="0.2">
      <c r="A57" s="113">
        <v>50</v>
      </c>
      <c r="B57" s="133" t="s">
        <v>487</v>
      </c>
      <c r="C57" s="112" t="s">
        <v>30</v>
      </c>
      <c r="D57" s="111" t="s">
        <v>425</v>
      </c>
      <c r="E57" s="112" t="s">
        <v>30</v>
      </c>
      <c r="F57" s="111" t="s">
        <v>426</v>
      </c>
      <c r="G57" s="112"/>
      <c r="H57" s="112" t="s">
        <v>30</v>
      </c>
      <c r="I57" s="110">
        <v>12.18</v>
      </c>
      <c r="J57" s="111">
        <v>2.44</v>
      </c>
      <c r="K57" s="123">
        <v>9.44</v>
      </c>
      <c r="L57" s="111" t="s">
        <v>431</v>
      </c>
      <c r="M57" s="118">
        <v>9.44</v>
      </c>
      <c r="N57" s="118">
        <v>4.8</v>
      </c>
      <c r="O57" s="111">
        <v>26</v>
      </c>
      <c r="P57" s="126" t="s">
        <v>30</v>
      </c>
      <c r="Q57" s="126"/>
      <c r="R57" s="112" t="s">
        <v>30</v>
      </c>
      <c r="S57" s="126"/>
      <c r="T57" s="111" t="s">
        <v>426</v>
      </c>
      <c r="U57" s="111"/>
      <c r="V57" s="110" t="s">
        <v>429</v>
      </c>
      <c r="W57" s="111" t="s">
        <v>426</v>
      </c>
      <c r="X57" s="112" t="s">
        <v>30</v>
      </c>
      <c r="Y57" s="126">
        <v>0.75</v>
      </c>
      <c r="Z57" s="111">
        <v>1</v>
      </c>
      <c r="AA57" s="111">
        <v>3</v>
      </c>
      <c r="AB57" s="111" t="s">
        <v>426</v>
      </c>
      <c r="AC57" s="112" t="s">
        <v>30</v>
      </c>
      <c r="AD57" s="112" t="s">
        <v>30</v>
      </c>
      <c r="AE57" s="111"/>
      <c r="AF57" s="111" t="s">
        <v>426</v>
      </c>
      <c r="AG57" s="110">
        <v>200</v>
      </c>
    </row>
    <row r="58" spans="1:33" s="113" customFormat="1" x14ac:dyDescent="0.2">
      <c r="A58" s="113">
        <v>51</v>
      </c>
      <c r="B58" s="133" t="s">
        <v>488</v>
      </c>
      <c r="C58" s="112" t="s">
        <v>30</v>
      </c>
      <c r="D58" s="111" t="s">
        <v>425</v>
      </c>
      <c r="E58" s="112" t="s">
        <v>30</v>
      </c>
      <c r="F58" s="111" t="s">
        <v>426</v>
      </c>
      <c r="G58" s="112"/>
      <c r="H58" s="112" t="s">
        <v>30</v>
      </c>
      <c r="I58" s="110">
        <v>13.5</v>
      </c>
      <c r="J58" s="111">
        <v>2.66</v>
      </c>
      <c r="K58" s="123">
        <v>10.62</v>
      </c>
      <c r="L58" s="111" t="s">
        <v>431</v>
      </c>
      <c r="M58" s="118">
        <v>10.62</v>
      </c>
      <c r="N58" s="118">
        <v>5.6</v>
      </c>
      <c r="O58" s="111">
        <v>27</v>
      </c>
      <c r="P58" s="126" t="s">
        <v>30</v>
      </c>
      <c r="Q58" s="126"/>
      <c r="R58" s="112" t="s">
        <v>30</v>
      </c>
      <c r="S58" s="126"/>
      <c r="T58" s="111" t="s">
        <v>426</v>
      </c>
      <c r="U58" s="111"/>
      <c r="V58" s="110" t="s">
        <v>429</v>
      </c>
      <c r="W58" s="111" t="s">
        <v>426</v>
      </c>
      <c r="X58" s="112" t="s">
        <v>30</v>
      </c>
      <c r="Y58" s="126">
        <v>0.79</v>
      </c>
      <c r="Z58" s="111">
        <v>1</v>
      </c>
      <c r="AA58" s="111">
        <v>3</v>
      </c>
      <c r="AB58" s="111" t="s">
        <v>426</v>
      </c>
      <c r="AC58" s="112" t="s">
        <v>30</v>
      </c>
      <c r="AD58" s="112" t="s">
        <v>30</v>
      </c>
      <c r="AE58" s="111"/>
      <c r="AF58" s="111" t="s">
        <v>426</v>
      </c>
      <c r="AG58" s="110">
        <v>500</v>
      </c>
    </row>
    <row r="59" spans="1:33" s="113" customFormat="1" x14ac:dyDescent="0.2">
      <c r="A59" s="113">
        <v>52</v>
      </c>
      <c r="B59" s="133" t="s">
        <v>489</v>
      </c>
      <c r="C59" s="112" t="s">
        <v>30</v>
      </c>
      <c r="D59" s="111" t="s">
        <v>425</v>
      </c>
      <c r="E59" s="112" t="s">
        <v>30</v>
      </c>
      <c r="F59" s="111" t="s">
        <v>426</v>
      </c>
      <c r="G59" s="112"/>
      <c r="H59" s="112" t="s">
        <v>30</v>
      </c>
      <c r="I59" s="110">
        <v>16.57</v>
      </c>
      <c r="J59" s="111">
        <v>3.35</v>
      </c>
      <c r="K59" s="123">
        <v>19</v>
      </c>
      <c r="L59" s="111" t="s">
        <v>431</v>
      </c>
      <c r="M59" s="111">
        <v>19</v>
      </c>
      <c r="N59" s="118">
        <v>6.9</v>
      </c>
      <c r="O59" s="111">
        <v>30</v>
      </c>
      <c r="P59" s="126" t="s">
        <v>30</v>
      </c>
      <c r="Q59" s="126"/>
      <c r="R59" s="112" t="s">
        <v>30</v>
      </c>
      <c r="S59" s="126"/>
      <c r="T59" s="111" t="s">
        <v>426</v>
      </c>
      <c r="U59" s="111"/>
      <c r="V59" s="110" t="s">
        <v>429</v>
      </c>
      <c r="W59" s="111" t="s">
        <v>426</v>
      </c>
      <c r="X59" s="112" t="s">
        <v>30</v>
      </c>
      <c r="Y59" s="126">
        <v>0.61</v>
      </c>
      <c r="Z59" s="111">
        <v>1</v>
      </c>
      <c r="AA59" s="111">
        <v>3</v>
      </c>
      <c r="AB59" s="111" t="s">
        <v>426</v>
      </c>
      <c r="AC59" s="112" t="s">
        <v>30</v>
      </c>
      <c r="AD59" s="112" t="s">
        <v>30</v>
      </c>
      <c r="AE59" s="111"/>
      <c r="AF59" s="111" t="s">
        <v>426</v>
      </c>
      <c r="AG59" s="110">
        <v>500</v>
      </c>
    </row>
    <row r="60" spans="1:33" s="113" customFormat="1" x14ac:dyDescent="0.2">
      <c r="A60" s="113">
        <v>53</v>
      </c>
      <c r="B60" s="133" t="s">
        <v>490</v>
      </c>
      <c r="C60" s="112" t="s">
        <v>30</v>
      </c>
      <c r="D60" s="111" t="s">
        <v>425</v>
      </c>
      <c r="E60" s="112" t="s">
        <v>30</v>
      </c>
      <c r="F60" s="111" t="s">
        <v>426</v>
      </c>
      <c r="G60" s="112"/>
      <c r="H60" s="112" t="s">
        <v>30</v>
      </c>
      <c r="I60" s="110">
        <v>18.600000000000001</v>
      </c>
      <c r="J60" s="111">
        <v>3.82</v>
      </c>
      <c r="K60" s="123">
        <v>18</v>
      </c>
      <c r="L60" s="111" t="s">
        <v>431</v>
      </c>
      <c r="M60" s="111">
        <v>18</v>
      </c>
      <c r="N60" s="118">
        <v>7.5</v>
      </c>
      <c r="O60" s="111">
        <v>33</v>
      </c>
      <c r="P60" s="126" t="s">
        <v>30</v>
      </c>
      <c r="Q60" s="126"/>
      <c r="R60" s="112" t="s">
        <v>30</v>
      </c>
      <c r="S60" s="126"/>
      <c r="T60" s="111" t="s">
        <v>426</v>
      </c>
      <c r="U60" s="111"/>
      <c r="V60" s="110" t="s">
        <v>429</v>
      </c>
      <c r="W60" s="111" t="s">
        <v>426</v>
      </c>
      <c r="X60" s="112" t="s">
        <v>30</v>
      </c>
      <c r="Y60" s="126">
        <v>0.63</v>
      </c>
      <c r="Z60" s="111">
        <v>1</v>
      </c>
      <c r="AA60" s="111">
        <v>3</v>
      </c>
      <c r="AB60" s="111" t="s">
        <v>426</v>
      </c>
      <c r="AC60" s="112" t="s">
        <v>30</v>
      </c>
      <c r="AD60" s="112" t="s">
        <v>30</v>
      </c>
      <c r="AE60" s="111"/>
      <c r="AF60" s="111" t="s">
        <v>426</v>
      </c>
      <c r="AG60" s="110">
        <v>500</v>
      </c>
    </row>
    <row r="61" spans="1:33" s="113" customFormat="1" x14ac:dyDescent="0.2">
      <c r="A61" s="113">
        <v>54</v>
      </c>
      <c r="B61" s="133" t="s">
        <v>491</v>
      </c>
      <c r="C61" s="112" t="s">
        <v>30</v>
      </c>
      <c r="D61" s="111" t="s">
        <v>425</v>
      </c>
      <c r="E61" s="112" t="s">
        <v>30</v>
      </c>
      <c r="F61" s="111" t="s">
        <v>426</v>
      </c>
      <c r="G61" s="112"/>
      <c r="H61" s="112" t="s">
        <v>30</v>
      </c>
      <c r="I61" s="110">
        <v>22.35</v>
      </c>
      <c r="J61" s="111">
        <v>4.51</v>
      </c>
      <c r="K61" s="123">
        <v>15.7</v>
      </c>
      <c r="L61" s="111" t="s">
        <v>431</v>
      </c>
      <c r="M61" s="118">
        <v>15.7</v>
      </c>
      <c r="N61" s="118">
        <v>9.1</v>
      </c>
      <c r="O61" s="111">
        <v>30</v>
      </c>
      <c r="P61" s="126" t="s">
        <v>30</v>
      </c>
      <c r="Q61" s="126"/>
      <c r="R61" s="112" t="s">
        <v>30</v>
      </c>
      <c r="S61" s="126"/>
      <c r="T61" s="111" t="s">
        <v>426</v>
      </c>
      <c r="U61" s="111"/>
      <c r="V61" s="110" t="s">
        <v>429</v>
      </c>
      <c r="W61" s="111" t="s">
        <v>426</v>
      </c>
      <c r="X61" s="112" t="s">
        <v>30</v>
      </c>
      <c r="Y61" s="126">
        <v>0.65</v>
      </c>
      <c r="Z61" s="111">
        <v>1</v>
      </c>
      <c r="AA61" s="111">
        <v>3</v>
      </c>
      <c r="AB61" s="111" t="s">
        <v>426</v>
      </c>
      <c r="AC61" s="112" t="s">
        <v>30</v>
      </c>
      <c r="AD61" s="112" t="s">
        <v>30</v>
      </c>
      <c r="AE61" s="111"/>
      <c r="AF61" s="111" t="s">
        <v>426</v>
      </c>
      <c r="AG61" s="110">
        <v>500</v>
      </c>
    </row>
    <row r="62" spans="1:33" s="113" customFormat="1" x14ac:dyDescent="0.2">
      <c r="A62" s="113">
        <v>55</v>
      </c>
      <c r="B62" s="133" t="s">
        <v>492</v>
      </c>
      <c r="C62" s="112" t="s">
        <v>30</v>
      </c>
      <c r="D62" s="111" t="s">
        <v>425</v>
      </c>
      <c r="E62" s="112" t="s">
        <v>30</v>
      </c>
      <c r="F62" s="111" t="s">
        <v>426</v>
      </c>
      <c r="G62" s="112"/>
      <c r="H62" s="112" t="s">
        <v>30</v>
      </c>
      <c r="I62" s="110">
        <v>25.6</v>
      </c>
      <c r="J62" s="111">
        <v>5.2</v>
      </c>
      <c r="K62" s="123">
        <v>17.7</v>
      </c>
      <c r="L62" s="111" t="s">
        <v>431</v>
      </c>
      <c r="M62" s="118">
        <v>17.7</v>
      </c>
      <c r="N62" s="118">
        <v>10.6</v>
      </c>
      <c r="O62" s="111">
        <v>30</v>
      </c>
      <c r="P62" s="126" t="s">
        <v>30</v>
      </c>
      <c r="Q62" s="126"/>
      <c r="R62" s="112" t="s">
        <v>30</v>
      </c>
      <c r="S62" s="126"/>
      <c r="T62" s="111" t="s">
        <v>426</v>
      </c>
      <c r="U62" s="111"/>
      <c r="V62" s="110" t="s">
        <v>429</v>
      </c>
      <c r="W62" s="111" t="s">
        <v>426</v>
      </c>
      <c r="X62" s="112" t="s">
        <v>30</v>
      </c>
      <c r="Y62" s="126">
        <v>0.68</v>
      </c>
      <c r="Z62" s="111">
        <v>1</v>
      </c>
      <c r="AA62" s="111">
        <v>3</v>
      </c>
      <c r="AB62" s="111" t="s">
        <v>426</v>
      </c>
      <c r="AC62" s="112" t="s">
        <v>30</v>
      </c>
      <c r="AD62" s="112" t="s">
        <v>30</v>
      </c>
      <c r="AE62" s="111"/>
      <c r="AF62" s="111" t="s">
        <v>426</v>
      </c>
      <c r="AG62" s="110">
        <v>500</v>
      </c>
    </row>
    <row r="63" spans="1:33" s="113" customFormat="1" x14ac:dyDescent="0.2">
      <c r="A63" s="113">
        <v>56</v>
      </c>
      <c r="B63" s="133" t="s">
        <v>493</v>
      </c>
      <c r="C63" s="112" t="s">
        <v>30</v>
      </c>
      <c r="D63" s="111" t="s">
        <v>425</v>
      </c>
      <c r="E63" s="112" t="s">
        <v>30</v>
      </c>
      <c r="F63" s="111" t="s">
        <v>426</v>
      </c>
      <c r="G63" s="112"/>
      <c r="H63" s="112" t="s">
        <v>30</v>
      </c>
      <c r="I63" s="110">
        <v>29.6</v>
      </c>
      <c r="J63" s="111">
        <v>6.06</v>
      </c>
      <c r="K63" s="123">
        <v>19.600000000000001</v>
      </c>
      <c r="L63" s="111" t="s">
        <v>431</v>
      </c>
      <c r="M63" s="111">
        <v>19.600000000000001</v>
      </c>
      <c r="N63" s="118">
        <v>12.1</v>
      </c>
      <c r="O63" s="111">
        <v>30</v>
      </c>
      <c r="P63" s="126" t="s">
        <v>30</v>
      </c>
      <c r="Q63" s="126"/>
      <c r="R63" s="112" t="s">
        <v>30</v>
      </c>
      <c r="S63" s="126"/>
      <c r="T63" s="111" t="s">
        <v>426</v>
      </c>
      <c r="U63" s="111"/>
      <c r="V63" s="110" t="s">
        <v>429</v>
      </c>
      <c r="W63" s="111" t="s">
        <v>426</v>
      </c>
      <c r="X63" s="112" t="s">
        <v>30</v>
      </c>
      <c r="Y63" s="126">
        <v>0.71</v>
      </c>
      <c r="Z63" s="111">
        <v>1</v>
      </c>
      <c r="AA63" s="111">
        <v>3</v>
      </c>
      <c r="AB63" s="111" t="s">
        <v>426</v>
      </c>
      <c r="AC63" s="112" t="s">
        <v>30</v>
      </c>
      <c r="AD63" s="112" t="s">
        <v>30</v>
      </c>
      <c r="AE63" s="111"/>
      <c r="AF63" s="111" t="s">
        <v>426</v>
      </c>
      <c r="AG63" s="110">
        <v>500</v>
      </c>
    </row>
    <row r="64" spans="1:33" s="113" customFormat="1" x14ac:dyDescent="0.2">
      <c r="A64" s="113">
        <v>57</v>
      </c>
      <c r="B64" s="133" t="s">
        <v>494</v>
      </c>
      <c r="C64" s="112" t="s">
        <v>30</v>
      </c>
      <c r="D64" s="111" t="s">
        <v>425</v>
      </c>
      <c r="E64" s="112" t="s">
        <v>30</v>
      </c>
      <c r="F64" s="111" t="s">
        <v>426</v>
      </c>
      <c r="G64" s="147" t="s">
        <v>426</v>
      </c>
      <c r="H64" s="125" t="s">
        <v>565</v>
      </c>
      <c r="I64" s="110">
        <v>4.7</v>
      </c>
      <c r="J64" s="118">
        <v>1</v>
      </c>
      <c r="K64" s="123">
        <v>4.8</v>
      </c>
      <c r="L64" s="111" t="s">
        <v>431</v>
      </c>
      <c r="M64" s="111">
        <v>4.8</v>
      </c>
      <c r="N64" s="118">
        <v>2.2999999999999998</v>
      </c>
      <c r="O64" s="111">
        <v>22</v>
      </c>
      <c r="P64" s="147" t="s">
        <v>426</v>
      </c>
      <c r="Q64" s="111"/>
      <c r="R64" s="112" t="s">
        <v>30</v>
      </c>
      <c r="S64" s="111"/>
      <c r="T64" s="126" t="s">
        <v>30</v>
      </c>
      <c r="U64" s="111"/>
      <c r="V64" s="110" t="s">
        <v>429</v>
      </c>
      <c r="W64" s="111" t="s">
        <v>426</v>
      </c>
      <c r="X64" s="112" t="s">
        <v>30</v>
      </c>
      <c r="Y64" s="126">
        <v>0.59</v>
      </c>
      <c r="Z64" s="111">
        <v>1</v>
      </c>
      <c r="AA64" s="111">
        <v>3</v>
      </c>
      <c r="AB64" s="111" t="s">
        <v>426</v>
      </c>
      <c r="AC64" s="112" t="s">
        <v>30</v>
      </c>
      <c r="AD64" s="112" t="s">
        <v>30</v>
      </c>
      <c r="AE64" s="111"/>
      <c r="AF64" s="111" t="s">
        <v>426</v>
      </c>
      <c r="AG64" s="110">
        <v>200</v>
      </c>
    </row>
    <row r="65" spans="1:36" s="113" customFormat="1" x14ac:dyDescent="0.2">
      <c r="A65" s="113">
        <v>58</v>
      </c>
      <c r="B65" s="133" t="s">
        <v>495</v>
      </c>
      <c r="C65" s="112" t="s">
        <v>30</v>
      </c>
      <c r="D65" s="111" t="s">
        <v>425</v>
      </c>
      <c r="E65" s="112" t="s">
        <v>30</v>
      </c>
      <c r="F65" s="111" t="s">
        <v>426</v>
      </c>
      <c r="G65" s="147" t="s">
        <v>426</v>
      </c>
      <c r="H65" s="125" t="s">
        <v>565</v>
      </c>
      <c r="I65" s="110">
        <v>7.7</v>
      </c>
      <c r="J65" s="111">
        <v>1.57</v>
      </c>
      <c r="K65" s="123">
        <v>6.01</v>
      </c>
      <c r="L65" s="111" t="s">
        <v>431</v>
      </c>
      <c r="M65" s="111">
        <v>6</v>
      </c>
      <c r="N65" s="118">
        <v>3.1</v>
      </c>
      <c r="O65" s="111">
        <v>30</v>
      </c>
      <c r="P65" s="147" t="s">
        <v>426</v>
      </c>
      <c r="Q65" s="111"/>
      <c r="R65" s="112" t="s">
        <v>30</v>
      </c>
      <c r="S65" s="111"/>
      <c r="T65" s="126" t="s">
        <v>30</v>
      </c>
      <c r="U65" s="111"/>
      <c r="V65" s="110" t="s">
        <v>429</v>
      </c>
      <c r="W65" s="111" t="s">
        <v>426</v>
      </c>
      <c r="X65" s="112" t="s">
        <v>30</v>
      </c>
      <c r="Y65" s="126">
        <v>0.75</v>
      </c>
      <c r="Z65" s="111">
        <v>1</v>
      </c>
      <c r="AA65" s="111">
        <v>3</v>
      </c>
      <c r="AB65" s="111" t="s">
        <v>426</v>
      </c>
      <c r="AC65" s="112" t="s">
        <v>30</v>
      </c>
      <c r="AD65" s="112" t="s">
        <v>30</v>
      </c>
      <c r="AE65" s="111"/>
      <c r="AF65" s="111" t="s">
        <v>426</v>
      </c>
      <c r="AG65" s="110">
        <v>200</v>
      </c>
    </row>
    <row r="66" spans="1:36" s="113" customFormat="1" x14ac:dyDescent="0.2">
      <c r="A66" s="113">
        <v>59</v>
      </c>
      <c r="B66" s="133" t="s">
        <v>496</v>
      </c>
      <c r="C66" s="112" t="s">
        <v>30</v>
      </c>
      <c r="D66" s="111" t="s">
        <v>425</v>
      </c>
      <c r="E66" s="112" t="s">
        <v>30</v>
      </c>
      <c r="F66" s="111" t="s">
        <v>426</v>
      </c>
      <c r="G66" s="147" t="s">
        <v>426</v>
      </c>
      <c r="H66" s="125" t="s">
        <v>565</v>
      </c>
      <c r="I66" s="110">
        <v>9.5</v>
      </c>
      <c r="J66" s="111">
        <v>1.87</v>
      </c>
      <c r="K66" s="123">
        <v>7.63</v>
      </c>
      <c r="L66" s="111" t="s">
        <v>431</v>
      </c>
      <c r="M66" s="111">
        <v>7.6</v>
      </c>
      <c r="N66" s="118">
        <v>4</v>
      </c>
      <c r="O66" s="111">
        <v>22</v>
      </c>
      <c r="P66" s="126" t="s">
        <v>30</v>
      </c>
      <c r="Q66" s="126"/>
      <c r="R66" s="112" t="s">
        <v>30</v>
      </c>
      <c r="S66" s="126"/>
      <c r="T66" s="111" t="s">
        <v>426</v>
      </c>
      <c r="U66" s="111"/>
      <c r="V66" s="110" t="s">
        <v>429</v>
      </c>
      <c r="W66" s="111" t="s">
        <v>426</v>
      </c>
      <c r="X66" s="112" t="s">
        <v>30</v>
      </c>
      <c r="Y66" s="126">
        <v>0.72</v>
      </c>
      <c r="Z66" s="111">
        <v>1</v>
      </c>
      <c r="AA66" s="111">
        <v>3</v>
      </c>
      <c r="AB66" s="111" t="s">
        <v>426</v>
      </c>
      <c r="AC66" s="112" t="s">
        <v>30</v>
      </c>
      <c r="AD66" s="112" t="s">
        <v>30</v>
      </c>
      <c r="AE66" s="111"/>
      <c r="AF66" s="111" t="s">
        <v>426</v>
      </c>
      <c r="AG66" s="110">
        <v>200</v>
      </c>
    </row>
    <row r="67" spans="1:36" s="113" customFormat="1" x14ac:dyDescent="0.2">
      <c r="A67" s="113">
        <v>60</v>
      </c>
      <c r="B67" s="133" t="s">
        <v>497</v>
      </c>
      <c r="C67" s="112" t="s">
        <v>30</v>
      </c>
      <c r="D67" s="111" t="s">
        <v>425</v>
      </c>
      <c r="E67" s="112" t="s">
        <v>30</v>
      </c>
      <c r="F67" s="111" t="s">
        <v>426</v>
      </c>
      <c r="G67" s="147" t="s">
        <v>426</v>
      </c>
      <c r="H67" s="125" t="s">
        <v>565</v>
      </c>
      <c r="I67" s="110">
        <v>12.18</v>
      </c>
      <c r="J67" s="111">
        <v>2.44</v>
      </c>
      <c r="K67" s="123">
        <v>9.44</v>
      </c>
      <c r="L67" s="111" t="s">
        <v>431</v>
      </c>
      <c r="M67" s="111">
        <v>9.4</v>
      </c>
      <c r="N67" s="118">
        <v>4.8</v>
      </c>
      <c r="O67" s="111">
        <v>26</v>
      </c>
      <c r="P67" s="126" t="s">
        <v>30</v>
      </c>
      <c r="Q67" s="126"/>
      <c r="R67" s="112" t="s">
        <v>30</v>
      </c>
      <c r="S67" s="126"/>
      <c r="T67" s="111" t="s">
        <v>426</v>
      </c>
      <c r="U67" s="111"/>
      <c r="V67" s="110" t="s">
        <v>429</v>
      </c>
      <c r="W67" s="111" t="s">
        <v>426</v>
      </c>
      <c r="X67" s="112" t="s">
        <v>30</v>
      </c>
      <c r="Y67" s="126">
        <v>0.75</v>
      </c>
      <c r="Z67" s="111">
        <v>1</v>
      </c>
      <c r="AA67" s="111">
        <v>3</v>
      </c>
      <c r="AB67" s="111" t="s">
        <v>426</v>
      </c>
      <c r="AC67" s="112" t="s">
        <v>30</v>
      </c>
      <c r="AD67" s="112" t="s">
        <v>30</v>
      </c>
      <c r="AE67" s="111"/>
      <c r="AF67" s="111" t="s">
        <v>426</v>
      </c>
      <c r="AG67" s="110">
        <v>200</v>
      </c>
    </row>
    <row r="68" spans="1:36" s="113" customFormat="1" x14ac:dyDescent="0.2">
      <c r="A68" s="113">
        <v>61</v>
      </c>
      <c r="B68" s="133" t="s">
        <v>498</v>
      </c>
      <c r="C68" s="112" t="s">
        <v>30</v>
      </c>
      <c r="D68" s="111" t="s">
        <v>425</v>
      </c>
      <c r="E68" s="112" t="s">
        <v>30</v>
      </c>
      <c r="F68" s="111" t="s">
        <v>426</v>
      </c>
      <c r="G68" s="147" t="s">
        <v>426</v>
      </c>
      <c r="H68" s="125" t="s">
        <v>565</v>
      </c>
      <c r="I68" s="110">
        <v>13.5</v>
      </c>
      <c r="J68" s="111">
        <v>2.66</v>
      </c>
      <c r="K68" s="123">
        <v>10.62</v>
      </c>
      <c r="L68" s="111" t="s">
        <v>431</v>
      </c>
      <c r="M68" s="111">
        <v>10.6</v>
      </c>
      <c r="N68" s="118">
        <v>5.6</v>
      </c>
      <c r="O68" s="111">
        <v>27</v>
      </c>
      <c r="P68" s="126" t="s">
        <v>30</v>
      </c>
      <c r="Q68" s="126"/>
      <c r="R68" s="112" t="s">
        <v>30</v>
      </c>
      <c r="S68" s="126"/>
      <c r="T68" s="111" t="s">
        <v>426</v>
      </c>
      <c r="U68" s="111"/>
      <c r="V68" s="110" t="s">
        <v>429</v>
      </c>
      <c r="W68" s="111" t="s">
        <v>426</v>
      </c>
      <c r="X68" s="112" t="s">
        <v>30</v>
      </c>
      <c r="Y68" s="126">
        <v>0.79</v>
      </c>
      <c r="Z68" s="111">
        <v>1</v>
      </c>
      <c r="AA68" s="111">
        <v>3</v>
      </c>
      <c r="AB68" s="111" t="s">
        <v>426</v>
      </c>
      <c r="AC68" s="112" t="s">
        <v>30</v>
      </c>
      <c r="AD68" s="112" t="s">
        <v>30</v>
      </c>
      <c r="AE68" s="111"/>
      <c r="AF68" s="111" t="s">
        <v>426</v>
      </c>
      <c r="AG68" s="110">
        <v>500</v>
      </c>
    </row>
    <row r="69" spans="1:36" s="113" customFormat="1" x14ac:dyDescent="0.2">
      <c r="A69" s="113">
        <v>62</v>
      </c>
      <c r="B69" s="133" t="s">
        <v>499</v>
      </c>
      <c r="C69" s="112" t="s">
        <v>30</v>
      </c>
      <c r="D69" s="111" t="s">
        <v>425</v>
      </c>
      <c r="E69" s="112" t="s">
        <v>30</v>
      </c>
      <c r="F69" s="111" t="s">
        <v>426</v>
      </c>
      <c r="G69" s="147" t="s">
        <v>426</v>
      </c>
      <c r="H69" s="125" t="s">
        <v>565</v>
      </c>
      <c r="I69" s="110">
        <v>16.57</v>
      </c>
      <c r="J69" s="111">
        <v>3.35</v>
      </c>
      <c r="K69" s="123">
        <v>19</v>
      </c>
      <c r="L69" s="111" t="s">
        <v>431</v>
      </c>
      <c r="M69" s="111">
        <v>19</v>
      </c>
      <c r="N69" s="118">
        <v>6.9</v>
      </c>
      <c r="O69" s="111">
        <v>30</v>
      </c>
      <c r="P69" s="126" t="s">
        <v>30</v>
      </c>
      <c r="Q69" s="126"/>
      <c r="R69" s="112" t="s">
        <v>30</v>
      </c>
      <c r="S69" s="126"/>
      <c r="T69" s="111" t="s">
        <v>426</v>
      </c>
      <c r="U69" s="111"/>
      <c r="V69" s="110" t="s">
        <v>429</v>
      </c>
      <c r="W69" s="111" t="s">
        <v>426</v>
      </c>
      <c r="X69" s="112" t="s">
        <v>30</v>
      </c>
      <c r="Y69" s="126">
        <v>0.61</v>
      </c>
      <c r="Z69" s="111">
        <v>1</v>
      </c>
      <c r="AA69" s="111">
        <v>3</v>
      </c>
      <c r="AB69" s="111" t="s">
        <v>426</v>
      </c>
      <c r="AC69" s="112" t="s">
        <v>30</v>
      </c>
      <c r="AD69" s="112" t="s">
        <v>30</v>
      </c>
      <c r="AE69" s="111"/>
      <c r="AF69" s="111" t="s">
        <v>426</v>
      </c>
      <c r="AG69" s="110">
        <v>500</v>
      </c>
    </row>
    <row r="70" spans="1:36" s="113" customFormat="1" x14ac:dyDescent="0.2">
      <c r="A70" s="113">
        <v>63</v>
      </c>
      <c r="B70" s="133" t="s">
        <v>500</v>
      </c>
      <c r="C70" s="112" t="s">
        <v>30</v>
      </c>
      <c r="D70" s="111" t="s">
        <v>425</v>
      </c>
      <c r="E70" s="112" t="s">
        <v>30</v>
      </c>
      <c r="F70" s="111" t="s">
        <v>426</v>
      </c>
      <c r="G70" s="147" t="s">
        <v>426</v>
      </c>
      <c r="H70" s="125" t="s">
        <v>565</v>
      </c>
      <c r="I70" s="110">
        <v>18.600000000000001</v>
      </c>
      <c r="J70" s="111">
        <v>3.82</v>
      </c>
      <c r="K70" s="123">
        <v>18</v>
      </c>
      <c r="L70" s="111" t="s">
        <v>431</v>
      </c>
      <c r="M70" s="111">
        <v>18</v>
      </c>
      <c r="N70" s="118">
        <v>7.5</v>
      </c>
      <c r="O70" s="111">
        <v>33</v>
      </c>
      <c r="P70" s="126" t="s">
        <v>30</v>
      </c>
      <c r="Q70" s="126"/>
      <c r="R70" s="112" t="s">
        <v>30</v>
      </c>
      <c r="S70" s="126"/>
      <c r="T70" s="111" t="s">
        <v>426</v>
      </c>
      <c r="U70" s="111"/>
      <c r="V70" s="110" t="s">
        <v>429</v>
      </c>
      <c r="W70" s="111" t="s">
        <v>426</v>
      </c>
      <c r="X70" s="112" t="s">
        <v>30</v>
      </c>
      <c r="Y70" s="126">
        <v>0.63</v>
      </c>
      <c r="Z70" s="111">
        <v>1</v>
      </c>
      <c r="AA70" s="111">
        <v>3</v>
      </c>
      <c r="AB70" s="111" t="s">
        <v>426</v>
      </c>
      <c r="AC70" s="112" t="s">
        <v>30</v>
      </c>
      <c r="AD70" s="112" t="s">
        <v>30</v>
      </c>
      <c r="AE70" s="111"/>
      <c r="AF70" s="111" t="s">
        <v>426</v>
      </c>
      <c r="AG70" s="110">
        <v>500</v>
      </c>
    </row>
    <row r="71" spans="1:36" s="113" customFormat="1" x14ac:dyDescent="0.2">
      <c r="A71" s="113">
        <v>64</v>
      </c>
      <c r="B71" s="133" t="s">
        <v>501</v>
      </c>
      <c r="C71" s="112" t="s">
        <v>30</v>
      </c>
      <c r="D71" s="111" t="s">
        <v>425</v>
      </c>
      <c r="E71" s="112" t="s">
        <v>30</v>
      </c>
      <c r="F71" s="111" t="s">
        <v>426</v>
      </c>
      <c r="G71" s="147" t="s">
        <v>426</v>
      </c>
      <c r="H71" s="125" t="s">
        <v>460</v>
      </c>
      <c r="I71" s="138">
        <v>5.95</v>
      </c>
      <c r="J71" s="111">
        <v>1.4</v>
      </c>
      <c r="K71" s="123">
        <v>12</v>
      </c>
      <c r="L71" s="111" t="s">
        <v>431</v>
      </c>
      <c r="M71" s="111">
        <v>12</v>
      </c>
      <c r="N71" s="118">
        <v>2.6</v>
      </c>
      <c r="O71" s="111" t="s">
        <v>502</v>
      </c>
      <c r="P71" s="126" t="s">
        <v>30</v>
      </c>
      <c r="Q71" s="126"/>
      <c r="R71" s="111" t="s">
        <v>426</v>
      </c>
      <c r="S71" s="126"/>
      <c r="T71" s="126" t="s">
        <v>30</v>
      </c>
      <c r="U71" s="111"/>
      <c r="V71" s="110" t="s">
        <v>429</v>
      </c>
      <c r="W71" s="112" t="s">
        <v>30</v>
      </c>
      <c r="X71" s="111" t="s">
        <v>426</v>
      </c>
      <c r="Y71" s="126">
        <v>0.97</v>
      </c>
      <c r="Z71" s="111">
        <v>1</v>
      </c>
      <c r="AA71" s="111">
        <v>3</v>
      </c>
      <c r="AB71" s="111" t="s">
        <v>426</v>
      </c>
      <c r="AC71" s="112" t="s">
        <v>30</v>
      </c>
      <c r="AD71" s="112" t="s">
        <v>30</v>
      </c>
      <c r="AE71" s="111"/>
      <c r="AF71" s="111" t="s">
        <v>426</v>
      </c>
      <c r="AG71" s="110">
        <v>200</v>
      </c>
    </row>
    <row r="72" spans="1:36" s="113" customFormat="1" x14ac:dyDescent="0.2">
      <c r="A72" s="113">
        <v>65</v>
      </c>
      <c r="B72" s="133" t="s">
        <v>503</v>
      </c>
      <c r="C72" s="112" t="s">
        <v>30</v>
      </c>
      <c r="D72" s="111" t="s">
        <v>425</v>
      </c>
      <c r="E72" s="112" t="s">
        <v>30</v>
      </c>
      <c r="F72" s="111" t="s">
        <v>426</v>
      </c>
      <c r="G72" s="147" t="s">
        <v>426</v>
      </c>
      <c r="H72" s="125" t="s">
        <v>460</v>
      </c>
      <c r="I72" s="138">
        <v>8.65</v>
      </c>
      <c r="J72" s="111">
        <v>2.4</v>
      </c>
      <c r="K72" s="123">
        <v>12</v>
      </c>
      <c r="L72" s="111" t="s">
        <v>431</v>
      </c>
      <c r="M72" s="111">
        <v>12</v>
      </c>
      <c r="N72" s="118">
        <v>2.9</v>
      </c>
      <c r="O72" s="111" t="s">
        <v>502</v>
      </c>
      <c r="P72" s="126" t="s">
        <v>30</v>
      </c>
      <c r="Q72" s="126"/>
      <c r="R72" s="111" t="s">
        <v>426</v>
      </c>
      <c r="S72" s="126"/>
      <c r="T72" s="126" t="s">
        <v>30</v>
      </c>
      <c r="U72" s="111"/>
      <c r="V72" s="110" t="s">
        <v>429</v>
      </c>
      <c r="W72" s="112" t="s">
        <v>30</v>
      </c>
      <c r="X72" s="111" t="s">
        <v>426</v>
      </c>
      <c r="Y72" s="126">
        <v>0.97</v>
      </c>
      <c r="Z72" s="111">
        <v>1</v>
      </c>
      <c r="AA72" s="111">
        <v>3</v>
      </c>
      <c r="AB72" s="111" t="s">
        <v>426</v>
      </c>
      <c r="AC72" s="112" t="s">
        <v>30</v>
      </c>
      <c r="AD72" s="112" t="s">
        <v>30</v>
      </c>
      <c r="AE72" s="111"/>
      <c r="AF72" s="111" t="s">
        <v>426</v>
      </c>
      <c r="AG72" s="110">
        <v>200</v>
      </c>
    </row>
    <row r="73" spans="1:36" s="113" customFormat="1" x14ac:dyDescent="0.2">
      <c r="A73" s="113">
        <v>66</v>
      </c>
      <c r="B73" s="133" t="s">
        <v>504</v>
      </c>
      <c r="C73" s="112" t="s">
        <v>30</v>
      </c>
      <c r="D73" s="111" t="s">
        <v>425</v>
      </c>
      <c r="E73" s="112" t="s">
        <v>30</v>
      </c>
      <c r="F73" s="111" t="s">
        <v>426</v>
      </c>
      <c r="G73" s="147" t="s">
        <v>426</v>
      </c>
      <c r="H73" s="125" t="s">
        <v>565</v>
      </c>
      <c r="I73" s="138">
        <v>13.56</v>
      </c>
      <c r="J73" s="111">
        <v>3.3</v>
      </c>
      <c r="K73" s="123">
        <v>9</v>
      </c>
      <c r="L73" s="111" t="s">
        <v>431</v>
      </c>
      <c r="M73" s="111">
        <v>9</v>
      </c>
      <c r="N73" s="118">
        <v>5.5</v>
      </c>
      <c r="O73" s="111" t="s">
        <v>502</v>
      </c>
      <c r="P73" s="126" t="s">
        <v>30</v>
      </c>
      <c r="Q73" s="126"/>
      <c r="R73" s="111" t="s">
        <v>426</v>
      </c>
      <c r="S73" s="126"/>
      <c r="T73" s="126" t="s">
        <v>30</v>
      </c>
      <c r="U73" s="111"/>
      <c r="V73" s="110" t="s">
        <v>429</v>
      </c>
      <c r="W73" s="112" t="s">
        <v>30</v>
      </c>
      <c r="X73" s="111" t="s">
        <v>426</v>
      </c>
      <c r="Y73" s="126">
        <v>0.88</v>
      </c>
      <c r="Z73" s="111">
        <v>1</v>
      </c>
      <c r="AA73" s="111">
        <v>3</v>
      </c>
      <c r="AB73" s="111" t="s">
        <v>426</v>
      </c>
      <c r="AC73" s="112" t="s">
        <v>30</v>
      </c>
      <c r="AD73" s="112" t="s">
        <v>30</v>
      </c>
      <c r="AE73" s="111"/>
      <c r="AF73" s="111" t="s">
        <v>426</v>
      </c>
      <c r="AG73" s="110">
        <v>500</v>
      </c>
    </row>
    <row r="74" spans="1:36" s="113" customFormat="1" x14ac:dyDescent="0.2">
      <c r="A74" s="113">
        <v>67</v>
      </c>
      <c r="B74" s="133" t="s">
        <v>505</v>
      </c>
      <c r="C74" s="112" t="s">
        <v>30</v>
      </c>
      <c r="D74" s="111" t="s">
        <v>425</v>
      </c>
      <c r="E74" s="112" t="s">
        <v>30</v>
      </c>
      <c r="F74" s="111" t="s">
        <v>426</v>
      </c>
      <c r="G74" s="147" t="s">
        <v>426</v>
      </c>
      <c r="H74" s="125" t="s">
        <v>565</v>
      </c>
      <c r="I74" s="138">
        <v>17.2</v>
      </c>
      <c r="J74" s="111">
        <v>4.62</v>
      </c>
      <c r="K74" s="123">
        <v>10</v>
      </c>
      <c r="L74" s="111" t="s">
        <v>431</v>
      </c>
      <c r="M74" s="111">
        <v>10</v>
      </c>
      <c r="N74" s="118">
        <v>7.3</v>
      </c>
      <c r="O74" s="111" t="s">
        <v>502</v>
      </c>
      <c r="P74" s="126" t="s">
        <v>30</v>
      </c>
      <c r="Q74" s="126"/>
      <c r="R74" s="111" t="s">
        <v>426</v>
      </c>
      <c r="S74" s="126"/>
      <c r="T74" s="126" t="s">
        <v>30</v>
      </c>
      <c r="U74" s="111"/>
      <c r="V74" s="110" t="s">
        <v>429</v>
      </c>
      <c r="W74" s="112" t="s">
        <v>30</v>
      </c>
      <c r="X74" s="111" t="s">
        <v>426</v>
      </c>
      <c r="Y74" s="126">
        <v>0.6</v>
      </c>
      <c r="Z74" s="111">
        <v>1</v>
      </c>
      <c r="AA74" s="111">
        <v>3</v>
      </c>
      <c r="AB74" s="111" t="s">
        <v>426</v>
      </c>
      <c r="AC74" s="112" t="s">
        <v>30</v>
      </c>
      <c r="AD74" s="112" t="s">
        <v>30</v>
      </c>
      <c r="AE74" s="111"/>
      <c r="AF74" s="111" t="s">
        <v>426</v>
      </c>
      <c r="AG74" s="110">
        <v>500</v>
      </c>
    </row>
    <row r="75" spans="1:36" x14ac:dyDescent="0.2">
      <c r="A75" s="113">
        <v>68</v>
      </c>
      <c r="B75" s="133" t="s">
        <v>506</v>
      </c>
      <c r="C75" s="112" t="s">
        <v>30</v>
      </c>
      <c r="D75" s="111">
        <v>178</v>
      </c>
      <c r="E75" s="111" t="s">
        <v>426</v>
      </c>
      <c r="F75" s="111" t="s">
        <v>426</v>
      </c>
      <c r="G75" s="147" t="s">
        <v>426</v>
      </c>
      <c r="H75" s="125" t="s">
        <v>460</v>
      </c>
      <c r="I75" s="138">
        <v>5.95</v>
      </c>
      <c r="J75" s="111">
        <v>1.4</v>
      </c>
      <c r="K75" s="123">
        <v>12</v>
      </c>
      <c r="L75" s="111" t="s">
        <v>431</v>
      </c>
      <c r="M75" s="111">
        <v>12</v>
      </c>
      <c r="N75" s="118">
        <v>2.6</v>
      </c>
      <c r="O75" s="111" t="s">
        <v>502</v>
      </c>
      <c r="P75" s="126" t="s">
        <v>30</v>
      </c>
      <c r="Q75" s="126"/>
      <c r="R75" s="111" t="s">
        <v>426</v>
      </c>
      <c r="S75" s="126"/>
      <c r="T75" s="126" t="s">
        <v>30</v>
      </c>
      <c r="U75" s="111"/>
      <c r="V75" s="110" t="s">
        <v>429</v>
      </c>
      <c r="W75" s="126" t="s">
        <v>30</v>
      </c>
      <c r="X75" s="111" t="s">
        <v>426</v>
      </c>
      <c r="Y75" s="126">
        <v>0.97</v>
      </c>
      <c r="Z75" s="111">
        <v>1</v>
      </c>
      <c r="AA75" s="111">
        <v>3</v>
      </c>
      <c r="AB75" s="111" t="s">
        <v>426</v>
      </c>
      <c r="AC75" s="112" t="s">
        <v>30</v>
      </c>
      <c r="AD75" s="112" t="s">
        <v>30</v>
      </c>
      <c r="AE75" s="111"/>
      <c r="AF75" s="111" t="s">
        <v>426</v>
      </c>
      <c r="AG75" s="110">
        <v>200</v>
      </c>
    </row>
    <row r="76" spans="1:36" x14ac:dyDescent="0.2">
      <c r="A76" s="113">
        <v>69</v>
      </c>
      <c r="B76" s="133" t="s">
        <v>507</v>
      </c>
      <c r="C76" s="112" t="s">
        <v>30</v>
      </c>
      <c r="D76" s="111">
        <v>178</v>
      </c>
      <c r="E76" s="111" t="s">
        <v>426</v>
      </c>
      <c r="F76" s="111" t="s">
        <v>426</v>
      </c>
      <c r="G76" s="147" t="s">
        <v>426</v>
      </c>
      <c r="H76" s="125" t="s">
        <v>460</v>
      </c>
      <c r="I76" s="138">
        <v>8.65</v>
      </c>
      <c r="J76" s="111">
        <v>2.4</v>
      </c>
      <c r="K76" s="123">
        <v>12</v>
      </c>
      <c r="L76" s="111" t="s">
        <v>431</v>
      </c>
      <c r="M76" s="111">
        <v>12</v>
      </c>
      <c r="N76" s="118">
        <v>2.9</v>
      </c>
      <c r="O76" s="111" t="s">
        <v>502</v>
      </c>
      <c r="P76" s="126" t="s">
        <v>30</v>
      </c>
      <c r="Q76" s="126"/>
      <c r="R76" s="111" t="s">
        <v>426</v>
      </c>
      <c r="S76" s="126"/>
      <c r="T76" s="126" t="s">
        <v>30</v>
      </c>
      <c r="U76" s="111"/>
      <c r="V76" s="110" t="s">
        <v>429</v>
      </c>
      <c r="W76" s="126" t="s">
        <v>30</v>
      </c>
      <c r="X76" s="111" t="s">
        <v>426</v>
      </c>
      <c r="Y76" s="126">
        <v>0.97</v>
      </c>
      <c r="Z76" s="111">
        <v>1</v>
      </c>
      <c r="AA76" s="111">
        <v>3</v>
      </c>
      <c r="AB76" s="111" t="s">
        <v>426</v>
      </c>
      <c r="AC76" s="112" t="s">
        <v>30</v>
      </c>
      <c r="AD76" s="112" t="s">
        <v>30</v>
      </c>
      <c r="AE76" s="111"/>
      <c r="AF76" s="111" t="s">
        <v>426</v>
      </c>
      <c r="AG76" s="110">
        <v>200</v>
      </c>
    </row>
    <row r="77" spans="1:36" x14ac:dyDescent="0.2">
      <c r="A77" s="113">
        <v>70</v>
      </c>
      <c r="B77" s="133" t="s">
        <v>508</v>
      </c>
      <c r="C77" s="112" t="s">
        <v>30</v>
      </c>
      <c r="D77" s="111">
        <v>178</v>
      </c>
      <c r="E77" s="111" t="s">
        <v>426</v>
      </c>
      <c r="F77" s="111" t="s">
        <v>426</v>
      </c>
      <c r="G77" s="147" t="s">
        <v>426</v>
      </c>
      <c r="H77" s="125" t="s">
        <v>565</v>
      </c>
      <c r="I77" s="138">
        <v>13.56</v>
      </c>
      <c r="J77" s="111">
        <v>3.3</v>
      </c>
      <c r="K77" s="123">
        <v>9</v>
      </c>
      <c r="L77" s="111" t="s">
        <v>431</v>
      </c>
      <c r="M77" s="111">
        <v>9</v>
      </c>
      <c r="N77" s="118">
        <v>5.5</v>
      </c>
      <c r="O77" s="111" t="s">
        <v>502</v>
      </c>
      <c r="P77" s="126" t="s">
        <v>30</v>
      </c>
      <c r="Q77" s="126"/>
      <c r="R77" s="111" t="s">
        <v>426</v>
      </c>
      <c r="S77" s="126"/>
      <c r="T77" s="126" t="s">
        <v>30</v>
      </c>
      <c r="U77" s="111"/>
      <c r="V77" s="110" t="s">
        <v>429</v>
      </c>
      <c r="W77" s="126" t="s">
        <v>30</v>
      </c>
      <c r="X77" s="111" t="s">
        <v>426</v>
      </c>
      <c r="Y77" s="126">
        <v>0.88</v>
      </c>
      <c r="Z77" s="111">
        <v>1</v>
      </c>
      <c r="AA77" s="111">
        <v>3</v>
      </c>
      <c r="AB77" s="111" t="s">
        <v>426</v>
      </c>
      <c r="AC77" s="112" t="s">
        <v>30</v>
      </c>
      <c r="AD77" s="112" t="s">
        <v>30</v>
      </c>
      <c r="AE77" s="111"/>
      <c r="AF77" s="111" t="s">
        <v>426</v>
      </c>
      <c r="AG77" s="110">
        <v>500</v>
      </c>
      <c r="AH77" s="113"/>
      <c r="AI77" s="113"/>
      <c r="AJ77" s="113"/>
    </row>
    <row r="78" spans="1:36" ht="15" x14ac:dyDescent="0.2">
      <c r="A78" s="113">
        <v>71</v>
      </c>
      <c r="B78" s="115" t="s">
        <v>509</v>
      </c>
      <c r="N78" s="136"/>
    </row>
    <row r="79" spans="1:36" s="113" customFormat="1" x14ac:dyDescent="0.2">
      <c r="A79" s="113">
        <v>72</v>
      </c>
      <c r="B79" s="116" t="s">
        <v>510</v>
      </c>
      <c r="C79" s="112" t="s">
        <v>30</v>
      </c>
      <c r="D79" s="111" t="s">
        <v>425</v>
      </c>
      <c r="E79" s="112" t="s">
        <v>30</v>
      </c>
      <c r="F79" s="147" t="s">
        <v>426</v>
      </c>
      <c r="G79" s="147" t="s">
        <v>426</v>
      </c>
      <c r="H79" s="125" t="s">
        <v>460</v>
      </c>
      <c r="I79" s="118">
        <v>11</v>
      </c>
      <c r="J79" s="139">
        <v>1.96</v>
      </c>
      <c r="K79" s="140">
        <v>6</v>
      </c>
      <c r="L79" s="118" t="s">
        <v>431</v>
      </c>
      <c r="M79" s="118">
        <v>5.9</v>
      </c>
      <c r="N79" s="122">
        <f>0.4*M79*3^(1/2)*Y79</f>
        <v>3.0248535303382873</v>
      </c>
      <c r="O79" s="141">
        <v>30</v>
      </c>
      <c r="P79" s="147" t="s">
        <v>426</v>
      </c>
      <c r="Q79" s="117"/>
      <c r="R79" s="112" t="s">
        <v>30</v>
      </c>
      <c r="S79" s="117"/>
      <c r="T79" s="112" t="s">
        <v>30</v>
      </c>
      <c r="U79" s="141"/>
      <c r="V79" s="137" t="s">
        <v>429</v>
      </c>
      <c r="W79" s="118" t="s">
        <v>426</v>
      </c>
      <c r="X79" s="112" t="s">
        <v>30</v>
      </c>
      <c r="Y79" s="112">
        <v>0.74</v>
      </c>
      <c r="Z79" s="141">
        <v>1</v>
      </c>
      <c r="AA79" s="141">
        <v>3</v>
      </c>
      <c r="AB79" s="112" t="s">
        <v>30</v>
      </c>
      <c r="AC79" s="112" t="s">
        <v>30</v>
      </c>
      <c r="AD79" s="117" t="s">
        <v>426</v>
      </c>
      <c r="AE79" s="117"/>
      <c r="AF79" s="112" t="s">
        <v>30</v>
      </c>
      <c r="AG79" s="112" t="s">
        <v>30</v>
      </c>
    </row>
    <row r="80" spans="1:36" s="113" customFormat="1" x14ac:dyDescent="0.2">
      <c r="A80" s="113">
        <v>73</v>
      </c>
      <c r="B80" s="116" t="s">
        <v>511</v>
      </c>
      <c r="C80" s="112" t="s">
        <v>30</v>
      </c>
      <c r="D80" s="111" t="s">
        <v>425</v>
      </c>
      <c r="E80" s="112" t="s">
        <v>30</v>
      </c>
      <c r="F80" s="147" t="s">
        <v>426</v>
      </c>
      <c r="G80" s="147" t="s">
        <v>426</v>
      </c>
      <c r="H80" s="125" t="s">
        <v>460</v>
      </c>
      <c r="I80" s="111">
        <v>12.9</v>
      </c>
      <c r="J80" s="147">
        <v>2.35</v>
      </c>
      <c r="K80" s="147">
        <v>6.9</v>
      </c>
      <c r="L80" s="111" t="s">
        <v>431</v>
      </c>
      <c r="M80" s="111">
        <v>6.9</v>
      </c>
      <c r="N80" s="122">
        <f t="shared" ref="N80:N83" si="3">0.4*M80*3^(1/2)*Y80</f>
        <v>3.6809543762453782</v>
      </c>
      <c r="O80" s="111">
        <v>20</v>
      </c>
      <c r="P80" s="112" t="s">
        <v>30</v>
      </c>
      <c r="Q80" s="112"/>
      <c r="R80" s="112" t="s">
        <v>30</v>
      </c>
      <c r="S80" s="112"/>
      <c r="T80" s="147" t="s">
        <v>426</v>
      </c>
      <c r="U80" s="111"/>
      <c r="V80" s="110" t="s">
        <v>429</v>
      </c>
      <c r="W80" s="111" t="s">
        <v>426</v>
      </c>
      <c r="X80" s="112" t="s">
        <v>30</v>
      </c>
      <c r="Y80" s="112">
        <v>0.77</v>
      </c>
      <c r="Z80" s="111">
        <v>1</v>
      </c>
      <c r="AA80" s="111">
        <v>3</v>
      </c>
      <c r="AB80" s="112" t="s">
        <v>30</v>
      </c>
      <c r="AC80" s="112" t="s">
        <v>30</v>
      </c>
      <c r="AD80" s="147" t="s">
        <v>426</v>
      </c>
      <c r="AE80" s="147"/>
      <c r="AF80" s="112" t="s">
        <v>30</v>
      </c>
      <c r="AG80" s="112" t="s">
        <v>30</v>
      </c>
    </row>
    <row r="81" spans="1:60" s="113" customFormat="1" x14ac:dyDescent="0.2">
      <c r="A81" s="113">
        <v>74</v>
      </c>
      <c r="B81" s="116" t="s">
        <v>512</v>
      </c>
      <c r="C81" s="112" t="s">
        <v>30</v>
      </c>
      <c r="D81" s="111" t="s">
        <v>425</v>
      </c>
      <c r="E81" s="112" t="s">
        <v>30</v>
      </c>
      <c r="F81" s="147" t="s">
        <v>426</v>
      </c>
      <c r="G81" s="147" t="s">
        <v>426</v>
      </c>
      <c r="H81" s="125" t="s">
        <v>565</v>
      </c>
      <c r="I81" s="111">
        <v>14.7</v>
      </c>
      <c r="J81" s="147">
        <v>2.6</v>
      </c>
      <c r="K81" s="147">
        <v>7.5</v>
      </c>
      <c r="L81" s="111" t="s">
        <v>431</v>
      </c>
      <c r="M81" s="111">
        <v>7.5</v>
      </c>
      <c r="N81" s="122">
        <f t="shared" si="3"/>
        <v>4.2088834623923725</v>
      </c>
      <c r="O81" s="111">
        <v>25</v>
      </c>
      <c r="P81" s="112" t="s">
        <v>30</v>
      </c>
      <c r="Q81" s="112"/>
      <c r="R81" s="112" t="s">
        <v>30</v>
      </c>
      <c r="S81" s="112"/>
      <c r="T81" s="147" t="s">
        <v>426</v>
      </c>
      <c r="U81" s="111"/>
      <c r="V81" s="110" t="s">
        <v>429</v>
      </c>
      <c r="W81" s="111" t="s">
        <v>426</v>
      </c>
      <c r="X81" s="112" t="s">
        <v>30</v>
      </c>
      <c r="Y81" s="112">
        <v>0.81</v>
      </c>
      <c r="Z81" s="111">
        <v>1</v>
      </c>
      <c r="AA81" s="111">
        <v>3</v>
      </c>
      <c r="AB81" s="112" t="s">
        <v>30</v>
      </c>
      <c r="AC81" s="112" t="s">
        <v>30</v>
      </c>
      <c r="AD81" s="147" t="s">
        <v>426</v>
      </c>
      <c r="AE81" s="147"/>
      <c r="AF81" s="112" t="s">
        <v>30</v>
      </c>
      <c r="AG81" s="112" t="s">
        <v>30</v>
      </c>
    </row>
    <row r="82" spans="1:60" s="113" customFormat="1" x14ac:dyDescent="0.2">
      <c r="A82" s="113">
        <v>75</v>
      </c>
      <c r="B82" s="116" t="s">
        <v>513</v>
      </c>
      <c r="C82" s="112" t="s">
        <v>30</v>
      </c>
      <c r="D82" s="111" t="s">
        <v>425</v>
      </c>
      <c r="E82" s="112" t="s">
        <v>30</v>
      </c>
      <c r="F82" s="147" t="s">
        <v>426</v>
      </c>
      <c r="G82" s="147" t="s">
        <v>426</v>
      </c>
      <c r="H82" s="125" t="s">
        <v>565</v>
      </c>
      <c r="I82" s="111">
        <v>18.600000000000001</v>
      </c>
      <c r="J82" s="147">
        <v>3.27</v>
      </c>
      <c r="K82" s="147">
        <v>9.4</v>
      </c>
      <c r="L82" s="111" t="s">
        <v>431</v>
      </c>
      <c r="M82" s="111">
        <v>9.4</v>
      </c>
      <c r="N82" s="122">
        <f t="shared" si="3"/>
        <v>5.1448837188025935</v>
      </c>
      <c r="O82" s="111">
        <v>28</v>
      </c>
      <c r="P82" s="112" t="s">
        <v>30</v>
      </c>
      <c r="Q82" s="112"/>
      <c r="R82" s="112" t="s">
        <v>30</v>
      </c>
      <c r="S82" s="112"/>
      <c r="T82" s="147" t="s">
        <v>426</v>
      </c>
      <c r="U82" s="111"/>
      <c r="V82" s="110" t="s">
        <v>429</v>
      </c>
      <c r="W82" s="111" t="s">
        <v>426</v>
      </c>
      <c r="X82" s="112" t="s">
        <v>30</v>
      </c>
      <c r="Y82" s="112">
        <v>0.79</v>
      </c>
      <c r="Z82" s="111">
        <v>1</v>
      </c>
      <c r="AA82" s="111">
        <v>3</v>
      </c>
      <c r="AB82" s="112" t="s">
        <v>30</v>
      </c>
      <c r="AC82" s="112" t="s">
        <v>30</v>
      </c>
      <c r="AD82" s="147" t="s">
        <v>426</v>
      </c>
      <c r="AE82" s="147"/>
      <c r="AF82" s="112" t="s">
        <v>30</v>
      </c>
      <c r="AG82" s="112" t="s">
        <v>30</v>
      </c>
    </row>
    <row r="83" spans="1:60" s="113" customFormat="1" x14ac:dyDescent="0.2">
      <c r="A83" s="113">
        <v>76</v>
      </c>
      <c r="B83" s="116" t="s">
        <v>514</v>
      </c>
      <c r="C83" s="112" t="s">
        <v>30</v>
      </c>
      <c r="D83" s="111" t="s">
        <v>425</v>
      </c>
      <c r="E83" s="112" t="s">
        <v>30</v>
      </c>
      <c r="F83" s="147" t="s">
        <v>426</v>
      </c>
      <c r="G83" s="147" t="s">
        <v>426</v>
      </c>
      <c r="H83" s="125" t="s">
        <v>565</v>
      </c>
      <c r="I83" s="111">
        <v>21.8</v>
      </c>
      <c r="J83" s="147">
        <v>3.82</v>
      </c>
      <c r="K83" s="147">
        <v>11</v>
      </c>
      <c r="L83" s="111" t="s">
        <v>431</v>
      </c>
      <c r="M83" s="111">
        <v>11</v>
      </c>
      <c r="N83" s="122">
        <f t="shared" si="3"/>
        <v>6.020608607109418</v>
      </c>
      <c r="O83" s="111">
        <v>30</v>
      </c>
      <c r="P83" s="112" t="s">
        <v>30</v>
      </c>
      <c r="Q83" s="112"/>
      <c r="R83" s="112" t="s">
        <v>30</v>
      </c>
      <c r="S83" s="112"/>
      <c r="T83" s="147" t="s">
        <v>426</v>
      </c>
      <c r="U83" s="111"/>
      <c r="V83" s="110" t="s">
        <v>429</v>
      </c>
      <c r="W83" s="111" t="s">
        <v>426</v>
      </c>
      <c r="X83" s="112" t="s">
        <v>30</v>
      </c>
      <c r="Y83" s="112">
        <v>0.79</v>
      </c>
      <c r="Z83" s="111">
        <v>1</v>
      </c>
      <c r="AA83" s="111">
        <v>3</v>
      </c>
      <c r="AB83" s="112" t="s">
        <v>30</v>
      </c>
      <c r="AC83" s="112" t="s">
        <v>30</v>
      </c>
      <c r="AD83" s="147" t="s">
        <v>426</v>
      </c>
      <c r="AE83" s="147"/>
      <c r="AF83" s="112" t="s">
        <v>30</v>
      </c>
      <c r="AG83" s="112" t="s">
        <v>30</v>
      </c>
    </row>
    <row r="84" spans="1:60" s="113" customFormat="1" ht="15" x14ac:dyDescent="0.2">
      <c r="A84" s="113">
        <v>77</v>
      </c>
      <c r="B84" s="124" t="s">
        <v>515</v>
      </c>
      <c r="C84" s="112"/>
      <c r="D84" s="111"/>
      <c r="E84" s="112"/>
      <c r="F84" s="147"/>
      <c r="G84" s="112"/>
      <c r="H84" s="112"/>
      <c r="I84" s="111"/>
      <c r="J84" s="147"/>
      <c r="K84" s="147"/>
      <c r="L84" s="111"/>
      <c r="M84" s="111"/>
      <c r="N84" s="117"/>
      <c r="O84" s="111"/>
      <c r="P84" s="112"/>
      <c r="Q84" s="112"/>
      <c r="R84" s="112"/>
      <c r="S84" s="112"/>
      <c r="T84" s="147"/>
      <c r="U84" s="111"/>
      <c r="V84" s="110"/>
      <c r="W84" s="111"/>
      <c r="X84" s="112"/>
      <c r="Y84" s="112"/>
      <c r="Z84" s="111"/>
      <c r="AA84" s="111"/>
      <c r="AB84" s="112"/>
      <c r="AC84" s="112"/>
      <c r="AD84" s="147"/>
      <c r="AE84" s="147"/>
      <c r="AF84" s="112"/>
      <c r="AG84" s="112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</row>
    <row r="85" spans="1:60" s="113" customFormat="1" x14ac:dyDescent="0.2">
      <c r="A85" s="113">
        <v>78</v>
      </c>
      <c r="B85" s="116" t="s">
        <v>516</v>
      </c>
      <c r="C85" s="112" t="s">
        <v>30</v>
      </c>
      <c r="D85" s="111" t="s">
        <v>425</v>
      </c>
      <c r="E85" s="112" t="s">
        <v>426</v>
      </c>
      <c r="F85" s="147"/>
      <c r="G85" s="147"/>
      <c r="H85" s="117"/>
      <c r="I85" s="118"/>
      <c r="J85" s="139">
        <v>0.45</v>
      </c>
      <c r="K85" s="140">
        <v>2.1</v>
      </c>
      <c r="L85" s="118" t="s">
        <v>427</v>
      </c>
      <c r="M85" s="118">
        <v>3.4</v>
      </c>
      <c r="N85" s="131">
        <f t="shared" ref="N85" si="4">0.4*M85</f>
        <v>1.36</v>
      </c>
      <c r="O85" s="141">
        <v>13.5</v>
      </c>
      <c r="P85" s="147" t="s">
        <v>426</v>
      </c>
      <c r="Q85" s="117"/>
      <c r="R85" s="112" t="s">
        <v>30</v>
      </c>
      <c r="S85" s="117"/>
      <c r="T85" s="112" t="s">
        <v>30</v>
      </c>
      <c r="U85" s="141"/>
      <c r="V85" s="137" t="s">
        <v>429</v>
      </c>
      <c r="W85" s="118" t="s">
        <v>426</v>
      </c>
      <c r="X85" s="112" t="s">
        <v>30</v>
      </c>
      <c r="Y85" s="112">
        <v>0.93</v>
      </c>
      <c r="Z85" s="141">
        <v>1</v>
      </c>
      <c r="AA85" s="141">
        <v>3</v>
      </c>
      <c r="AB85" s="112" t="s">
        <v>30</v>
      </c>
      <c r="AC85" s="112" t="s">
        <v>30</v>
      </c>
      <c r="AD85" s="117" t="s">
        <v>426</v>
      </c>
      <c r="AE85" s="117"/>
      <c r="AF85" s="112" t="s">
        <v>30</v>
      </c>
      <c r="AG85" s="112" t="s">
        <v>30</v>
      </c>
    </row>
    <row r="86" spans="1:60" ht="15" x14ac:dyDescent="0.2">
      <c r="A86" s="113">
        <v>79</v>
      </c>
      <c r="B86" s="124" t="s">
        <v>517</v>
      </c>
      <c r="N86" s="136"/>
    </row>
    <row r="87" spans="1:60" s="113" customFormat="1" x14ac:dyDescent="0.2">
      <c r="A87" s="113">
        <v>80</v>
      </c>
      <c r="B87" s="116" t="s">
        <v>518</v>
      </c>
      <c r="C87" s="112" t="s">
        <v>30</v>
      </c>
      <c r="D87" s="111" t="s">
        <v>425</v>
      </c>
      <c r="E87" s="112" t="s">
        <v>30</v>
      </c>
      <c r="F87" s="147" t="s">
        <v>426</v>
      </c>
      <c r="G87" s="147"/>
      <c r="H87" s="117"/>
      <c r="I87" s="118">
        <v>32.5</v>
      </c>
      <c r="J87" s="117">
        <v>13.7</v>
      </c>
      <c r="K87" s="117">
        <v>45.3</v>
      </c>
      <c r="L87" s="111" t="s">
        <v>431</v>
      </c>
      <c r="M87" s="111">
        <v>45.3</v>
      </c>
      <c r="N87" s="122">
        <f t="shared" ref="N87" si="5">0.4*M87*3^(1/2)*Y87</f>
        <v>22.910875262198079</v>
      </c>
      <c r="O87" s="111">
        <v>85</v>
      </c>
      <c r="P87" s="112" t="s">
        <v>30</v>
      </c>
      <c r="Q87" s="112"/>
      <c r="R87" s="112" t="s">
        <v>30</v>
      </c>
      <c r="S87" s="112"/>
      <c r="T87" s="147" t="s">
        <v>426</v>
      </c>
      <c r="U87" s="111"/>
      <c r="V87" s="110" t="s">
        <v>429</v>
      </c>
      <c r="W87" s="111" t="s">
        <v>426</v>
      </c>
      <c r="X87" s="112" t="s">
        <v>30</v>
      </c>
      <c r="Y87" s="112">
        <v>0.73</v>
      </c>
      <c r="Z87" s="111">
        <v>2</v>
      </c>
      <c r="AA87" s="111">
        <v>3</v>
      </c>
      <c r="AB87" s="112" t="s">
        <v>30</v>
      </c>
      <c r="AC87" s="111" t="s">
        <v>426</v>
      </c>
      <c r="AD87" s="112" t="s">
        <v>30</v>
      </c>
      <c r="AE87" s="147"/>
      <c r="AF87" s="147" t="s">
        <v>426</v>
      </c>
      <c r="AG87" s="146">
        <v>500</v>
      </c>
    </row>
    <row r="88" spans="1:60" ht="15" x14ac:dyDescent="0.2">
      <c r="A88" s="113">
        <v>81</v>
      </c>
      <c r="B88" s="124" t="s">
        <v>519</v>
      </c>
      <c r="N88" s="136"/>
    </row>
    <row r="89" spans="1:60" s="113" customFormat="1" x14ac:dyDescent="0.2">
      <c r="A89" s="113">
        <v>82</v>
      </c>
      <c r="B89" s="116" t="s">
        <v>520</v>
      </c>
      <c r="C89" s="112" t="s">
        <v>30</v>
      </c>
      <c r="D89" s="111" t="s">
        <v>425</v>
      </c>
      <c r="E89" s="112" t="s">
        <v>30</v>
      </c>
      <c r="F89" s="147" t="s">
        <v>426</v>
      </c>
      <c r="G89" s="112"/>
      <c r="H89" s="112" t="s">
        <v>30</v>
      </c>
      <c r="I89" s="120">
        <v>25.9</v>
      </c>
      <c r="J89" s="147">
        <v>6.4</v>
      </c>
      <c r="K89" s="147">
        <v>34</v>
      </c>
      <c r="L89" s="111" t="s">
        <v>431</v>
      </c>
      <c r="M89" s="111">
        <v>34</v>
      </c>
      <c r="N89" s="122">
        <f t="shared" ref="N89:N98" si="6">0.4*M89*3^(1/2)*Y89</f>
        <v>13.191298950444571</v>
      </c>
      <c r="O89" s="111">
        <v>82</v>
      </c>
      <c r="P89" s="112" t="s">
        <v>30</v>
      </c>
      <c r="Q89" s="112"/>
      <c r="R89" s="112" t="s">
        <v>30</v>
      </c>
      <c r="S89" s="112"/>
      <c r="T89" s="147" t="s">
        <v>426</v>
      </c>
      <c r="U89" s="111"/>
      <c r="V89" s="110" t="s">
        <v>429</v>
      </c>
      <c r="W89" s="111" t="s">
        <v>426</v>
      </c>
      <c r="X89" s="112" t="s">
        <v>30</v>
      </c>
      <c r="Y89" s="111">
        <v>0.56000000000000005</v>
      </c>
      <c r="Z89" s="111">
        <v>1</v>
      </c>
      <c r="AA89" s="111">
        <v>3</v>
      </c>
      <c r="AB89" s="111" t="s">
        <v>426</v>
      </c>
      <c r="AC89" s="112" t="s">
        <v>30</v>
      </c>
      <c r="AD89" s="112" t="s">
        <v>30</v>
      </c>
      <c r="AE89" s="147"/>
      <c r="AF89" s="112" t="s">
        <v>30</v>
      </c>
      <c r="AG89" s="112" t="s">
        <v>30</v>
      </c>
    </row>
    <row r="90" spans="1:60" s="113" customFormat="1" x14ac:dyDescent="0.2">
      <c r="A90" s="113">
        <v>83</v>
      </c>
      <c r="B90" s="116" t="s">
        <v>521</v>
      </c>
      <c r="C90" s="112" t="s">
        <v>30</v>
      </c>
      <c r="D90" s="111" t="s">
        <v>425</v>
      </c>
      <c r="E90" s="112" t="s">
        <v>30</v>
      </c>
      <c r="F90" s="147" t="s">
        <v>426</v>
      </c>
      <c r="G90" s="112"/>
      <c r="H90" s="112" t="s">
        <v>30</v>
      </c>
      <c r="I90" s="120">
        <v>37.200000000000003</v>
      </c>
      <c r="J90" s="147">
        <v>7.8</v>
      </c>
      <c r="K90" s="147">
        <v>31</v>
      </c>
      <c r="L90" s="111" t="s">
        <v>431</v>
      </c>
      <c r="M90" s="111">
        <v>31</v>
      </c>
      <c r="N90" s="122">
        <f t="shared" si="6"/>
        <v>17.181944011083264</v>
      </c>
      <c r="O90" s="111">
        <v>26</v>
      </c>
      <c r="P90" s="112" t="s">
        <v>30</v>
      </c>
      <c r="Q90" s="112"/>
      <c r="R90" s="112" t="s">
        <v>30</v>
      </c>
      <c r="S90" s="112"/>
      <c r="T90" s="147" t="s">
        <v>426</v>
      </c>
      <c r="U90" s="111"/>
      <c r="V90" s="110" t="s">
        <v>429</v>
      </c>
      <c r="W90" s="111" t="s">
        <v>426</v>
      </c>
      <c r="X90" s="112" t="s">
        <v>30</v>
      </c>
      <c r="Y90" s="111">
        <v>0.8</v>
      </c>
      <c r="Z90" s="111">
        <v>1</v>
      </c>
      <c r="AA90" s="111">
        <v>3</v>
      </c>
      <c r="AB90" s="111" t="s">
        <v>426</v>
      </c>
      <c r="AC90" s="112" t="s">
        <v>30</v>
      </c>
      <c r="AD90" s="112" t="s">
        <v>30</v>
      </c>
      <c r="AE90" s="147"/>
      <c r="AF90" s="112" t="s">
        <v>30</v>
      </c>
      <c r="AG90" s="112" t="s">
        <v>30</v>
      </c>
    </row>
    <row r="91" spans="1:60" s="113" customFormat="1" x14ac:dyDescent="0.2">
      <c r="A91" s="113">
        <v>84</v>
      </c>
      <c r="B91" s="116" t="s">
        <v>522</v>
      </c>
      <c r="C91" s="112" t="s">
        <v>30</v>
      </c>
      <c r="D91" s="111" t="s">
        <v>425</v>
      </c>
      <c r="E91" s="112" t="s">
        <v>30</v>
      </c>
      <c r="F91" s="147" t="s">
        <v>426</v>
      </c>
      <c r="G91" s="112"/>
      <c r="H91" s="112" t="s">
        <v>30</v>
      </c>
      <c r="I91" s="120">
        <v>45</v>
      </c>
      <c r="J91" s="147">
        <v>9.4</v>
      </c>
      <c r="K91" s="147">
        <v>34</v>
      </c>
      <c r="L91" s="111" t="s">
        <v>431</v>
      </c>
      <c r="M91" s="111">
        <v>34</v>
      </c>
      <c r="N91" s="122">
        <f t="shared" si="6"/>
        <v>16.960241507714446</v>
      </c>
      <c r="O91" s="111">
        <v>37</v>
      </c>
      <c r="P91" s="112" t="s">
        <v>30</v>
      </c>
      <c r="Q91" s="112"/>
      <c r="R91" s="112" t="s">
        <v>30</v>
      </c>
      <c r="S91" s="112"/>
      <c r="T91" s="147" t="s">
        <v>426</v>
      </c>
      <c r="U91" s="111"/>
      <c r="V91" s="110" t="s">
        <v>429</v>
      </c>
      <c r="W91" s="111" t="s">
        <v>426</v>
      </c>
      <c r="X91" s="112" t="s">
        <v>30</v>
      </c>
      <c r="Y91" s="111">
        <v>0.72</v>
      </c>
      <c r="Z91" s="111">
        <v>1</v>
      </c>
      <c r="AA91" s="111">
        <v>3</v>
      </c>
      <c r="AB91" s="111" t="s">
        <v>426</v>
      </c>
      <c r="AC91" s="112" t="s">
        <v>30</v>
      </c>
      <c r="AD91" s="112" t="s">
        <v>30</v>
      </c>
      <c r="AE91" s="147"/>
      <c r="AF91" s="112" t="s">
        <v>30</v>
      </c>
      <c r="AG91" s="112" t="s">
        <v>30</v>
      </c>
    </row>
    <row r="92" spans="1:60" s="113" customFormat="1" x14ac:dyDescent="0.2">
      <c r="A92" s="113">
        <v>85</v>
      </c>
      <c r="B92" s="116" t="s">
        <v>523</v>
      </c>
      <c r="C92" s="112" t="s">
        <v>30</v>
      </c>
      <c r="D92" s="111" t="s">
        <v>425</v>
      </c>
      <c r="E92" s="112" t="s">
        <v>30</v>
      </c>
      <c r="F92" s="147" t="s">
        <v>426</v>
      </c>
      <c r="G92" s="112"/>
      <c r="H92" s="112" t="s">
        <v>30</v>
      </c>
      <c r="I92" s="120">
        <v>53.8</v>
      </c>
      <c r="J92" s="147">
        <v>12</v>
      </c>
      <c r="K92" s="147">
        <v>45.6</v>
      </c>
      <c r="L92" s="111" t="s">
        <v>431</v>
      </c>
      <c r="M92" s="111">
        <v>45.6</v>
      </c>
      <c r="N92" s="122">
        <f t="shared" si="6"/>
        <v>19.903342239935483</v>
      </c>
      <c r="O92" s="111">
        <v>105</v>
      </c>
      <c r="P92" s="112" t="s">
        <v>30</v>
      </c>
      <c r="Q92" s="112"/>
      <c r="R92" s="112" t="s">
        <v>30</v>
      </c>
      <c r="S92" s="112"/>
      <c r="T92" s="147" t="s">
        <v>426</v>
      </c>
      <c r="U92" s="111"/>
      <c r="V92" s="110" t="s">
        <v>429</v>
      </c>
      <c r="W92" s="111" t="s">
        <v>426</v>
      </c>
      <c r="X92" s="112" t="s">
        <v>30</v>
      </c>
      <c r="Y92" s="111">
        <v>0.63</v>
      </c>
      <c r="Z92" s="111">
        <v>1</v>
      </c>
      <c r="AA92" s="111">
        <v>3</v>
      </c>
      <c r="AB92" s="111" t="s">
        <v>426</v>
      </c>
      <c r="AC92" s="112" t="s">
        <v>30</v>
      </c>
      <c r="AD92" s="112" t="s">
        <v>30</v>
      </c>
      <c r="AE92" s="147"/>
      <c r="AF92" s="112" t="s">
        <v>30</v>
      </c>
      <c r="AG92" s="112" t="s">
        <v>30</v>
      </c>
    </row>
    <row r="93" spans="1:60" s="113" customFormat="1" x14ac:dyDescent="0.2">
      <c r="A93" s="113">
        <v>86</v>
      </c>
      <c r="B93" s="116" t="s">
        <v>524</v>
      </c>
      <c r="C93" s="112" t="s">
        <v>30</v>
      </c>
      <c r="D93" s="111" t="s">
        <v>425</v>
      </c>
      <c r="E93" s="112" t="s">
        <v>30</v>
      </c>
      <c r="F93" s="147" t="s">
        <v>426</v>
      </c>
      <c r="G93" s="112"/>
      <c r="H93" s="112" t="s">
        <v>30</v>
      </c>
      <c r="I93" s="120">
        <v>57.6</v>
      </c>
      <c r="J93" s="147">
        <v>12</v>
      </c>
      <c r="K93" s="147">
        <v>40</v>
      </c>
      <c r="L93" s="111" t="s">
        <v>431</v>
      </c>
      <c r="M93" s="111">
        <v>40</v>
      </c>
      <c r="N93" s="122">
        <f t="shared" si="6"/>
        <v>21.061737820037546</v>
      </c>
      <c r="O93" s="111">
        <v>88</v>
      </c>
      <c r="P93" s="112" t="s">
        <v>30</v>
      </c>
      <c r="Q93" s="112"/>
      <c r="R93" s="112" t="s">
        <v>30</v>
      </c>
      <c r="S93" s="112"/>
      <c r="T93" s="147" t="s">
        <v>426</v>
      </c>
      <c r="U93" s="111"/>
      <c r="V93" s="110" t="s">
        <v>429</v>
      </c>
      <c r="W93" s="111" t="s">
        <v>426</v>
      </c>
      <c r="X93" s="112" t="s">
        <v>30</v>
      </c>
      <c r="Y93" s="111">
        <v>0.76</v>
      </c>
      <c r="Z93" s="111">
        <v>1</v>
      </c>
      <c r="AA93" s="111">
        <v>3</v>
      </c>
      <c r="AB93" s="111" t="s">
        <v>426</v>
      </c>
      <c r="AC93" s="112" t="s">
        <v>30</v>
      </c>
      <c r="AD93" s="112" t="s">
        <v>30</v>
      </c>
      <c r="AE93" s="147"/>
      <c r="AF93" s="112" t="s">
        <v>30</v>
      </c>
      <c r="AG93" s="112" t="s">
        <v>30</v>
      </c>
    </row>
    <row r="94" spans="1:60" s="113" customFormat="1" x14ac:dyDescent="0.2">
      <c r="A94" s="113">
        <v>87</v>
      </c>
      <c r="B94" s="116" t="s">
        <v>525</v>
      </c>
      <c r="C94" s="112" t="s">
        <v>30</v>
      </c>
      <c r="D94" s="111" t="s">
        <v>425</v>
      </c>
      <c r="E94" s="112" t="s">
        <v>30</v>
      </c>
      <c r="F94" s="147" t="s">
        <v>426</v>
      </c>
      <c r="G94" s="112"/>
      <c r="H94" s="112" t="s">
        <v>30</v>
      </c>
      <c r="I94" s="120">
        <v>68.5</v>
      </c>
      <c r="J94" s="147">
        <v>14.9</v>
      </c>
      <c r="K94" s="147">
        <v>48.5</v>
      </c>
      <c r="L94" s="111" t="s">
        <v>431</v>
      </c>
      <c r="M94" s="111">
        <v>48.5</v>
      </c>
      <c r="N94" s="122">
        <f t="shared" si="6"/>
        <v>25.201339250127166</v>
      </c>
      <c r="O94" s="111">
        <v>85</v>
      </c>
      <c r="P94" s="112" t="s">
        <v>30</v>
      </c>
      <c r="Q94" s="112"/>
      <c r="R94" s="112" t="s">
        <v>30</v>
      </c>
      <c r="S94" s="112"/>
      <c r="T94" s="147" t="s">
        <v>426</v>
      </c>
      <c r="U94" s="111"/>
      <c r="V94" s="110" t="s">
        <v>429</v>
      </c>
      <c r="W94" s="111" t="s">
        <v>426</v>
      </c>
      <c r="X94" s="112" t="s">
        <v>30</v>
      </c>
      <c r="Y94" s="111">
        <v>0.75</v>
      </c>
      <c r="Z94" s="111">
        <v>1</v>
      </c>
      <c r="AA94" s="111">
        <v>3</v>
      </c>
      <c r="AB94" s="111" t="s">
        <v>426</v>
      </c>
      <c r="AC94" s="112" t="s">
        <v>30</v>
      </c>
      <c r="AD94" s="112" t="s">
        <v>30</v>
      </c>
      <c r="AE94" s="147"/>
      <c r="AF94" s="112" t="s">
        <v>30</v>
      </c>
      <c r="AG94" s="112" t="s">
        <v>30</v>
      </c>
    </row>
    <row r="95" spans="1:60" s="113" customFormat="1" x14ac:dyDescent="0.2">
      <c r="A95" s="113">
        <v>88</v>
      </c>
      <c r="B95" s="116" t="s">
        <v>526</v>
      </c>
      <c r="C95" s="112" t="s">
        <v>30</v>
      </c>
      <c r="D95" s="111" t="s">
        <v>425</v>
      </c>
      <c r="E95" s="112" t="s">
        <v>30</v>
      </c>
      <c r="F95" s="147" t="s">
        <v>426</v>
      </c>
      <c r="G95" s="112"/>
      <c r="H95" s="112" t="s">
        <v>30</v>
      </c>
      <c r="I95" s="118">
        <v>70</v>
      </c>
      <c r="J95" s="147">
        <v>17.100000000000001</v>
      </c>
      <c r="K95" s="147">
        <v>58.6</v>
      </c>
      <c r="L95" s="111" t="s">
        <v>431</v>
      </c>
      <c r="M95" s="111">
        <v>58.6</v>
      </c>
      <c r="N95" s="122">
        <f t="shared" si="6"/>
        <v>26.389526104119412</v>
      </c>
      <c r="O95" s="111">
        <v>130</v>
      </c>
      <c r="P95" s="112" t="s">
        <v>30</v>
      </c>
      <c r="Q95" s="112"/>
      <c r="R95" s="112" t="s">
        <v>30</v>
      </c>
      <c r="S95" s="112"/>
      <c r="T95" s="147" t="s">
        <v>426</v>
      </c>
      <c r="U95" s="111"/>
      <c r="V95" s="110" t="s">
        <v>429</v>
      </c>
      <c r="W95" s="111" t="s">
        <v>426</v>
      </c>
      <c r="X95" s="112" t="s">
        <v>30</v>
      </c>
      <c r="Y95" s="111">
        <v>0.65</v>
      </c>
      <c r="Z95" s="111">
        <v>2</v>
      </c>
      <c r="AA95" s="111">
        <v>3</v>
      </c>
      <c r="AB95" s="111" t="s">
        <v>426</v>
      </c>
      <c r="AC95" s="112" t="s">
        <v>30</v>
      </c>
      <c r="AD95" s="112" t="s">
        <v>30</v>
      </c>
      <c r="AE95" s="147"/>
      <c r="AF95" s="112" t="s">
        <v>30</v>
      </c>
      <c r="AG95" s="112" t="s">
        <v>30</v>
      </c>
    </row>
    <row r="96" spans="1:60" s="113" customFormat="1" x14ac:dyDescent="0.2">
      <c r="A96" s="113">
        <v>89</v>
      </c>
      <c r="B96" s="116" t="s">
        <v>527</v>
      </c>
      <c r="C96" s="112" t="s">
        <v>30</v>
      </c>
      <c r="D96" s="111" t="s">
        <v>425</v>
      </c>
      <c r="E96" s="112" t="s">
        <v>30</v>
      </c>
      <c r="F96" s="147" t="s">
        <v>426</v>
      </c>
      <c r="G96" s="112"/>
      <c r="H96" s="112" t="s">
        <v>30</v>
      </c>
      <c r="I96" s="118">
        <v>88</v>
      </c>
      <c r="J96" s="147">
        <v>20.5</v>
      </c>
      <c r="K96" s="147">
        <v>75.8</v>
      </c>
      <c r="L96" s="111" t="s">
        <v>431</v>
      </c>
      <c r="M96" s="111">
        <v>75.8</v>
      </c>
      <c r="N96" s="122">
        <f t="shared" si="6"/>
        <v>34.135257315567436</v>
      </c>
      <c r="O96" s="111">
        <v>146</v>
      </c>
      <c r="P96" s="112" t="s">
        <v>30</v>
      </c>
      <c r="Q96" s="112"/>
      <c r="R96" s="112" t="s">
        <v>30</v>
      </c>
      <c r="S96" s="112"/>
      <c r="T96" s="147" t="s">
        <v>426</v>
      </c>
      <c r="U96" s="111"/>
      <c r="V96" s="110" t="s">
        <v>429</v>
      </c>
      <c r="W96" s="111" t="s">
        <v>426</v>
      </c>
      <c r="X96" s="112" t="s">
        <v>30</v>
      </c>
      <c r="Y96" s="111">
        <v>0.65</v>
      </c>
      <c r="Z96" s="111">
        <v>2</v>
      </c>
      <c r="AA96" s="111">
        <v>3</v>
      </c>
      <c r="AB96" s="111" t="s">
        <v>426</v>
      </c>
      <c r="AC96" s="112" t="s">
        <v>30</v>
      </c>
      <c r="AD96" s="112" t="s">
        <v>30</v>
      </c>
      <c r="AE96" s="147"/>
      <c r="AF96" s="112" t="s">
        <v>30</v>
      </c>
      <c r="AG96" s="112" t="s">
        <v>30</v>
      </c>
    </row>
    <row r="97" spans="1:46" s="113" customFormat="1" x14ac:dyDescent="0.2">
      <c r="A97" s="113">
        <v>90</v>
      </c>
      <c r="B97" s="116" t="s">
        <v>528</v>
      </c>
      <c r="C97" s="112" t="s">
        <v>30</v>
      </c>
      <c r="D97" s="111" t="s">
        <v>425</v>
      </c>
      <c r="E97" s="112" t="s">
        <v>30</v>
      </c>
      <c r="F97" s="147" t="s">
        <v>426</v>
      </c>
      <c r="G97" s="112"/>
      <c r="H97" s="112" t="s">
        <v>30</v>
      </c>
      <c r="I97" s="118">
        <v>100</v>
      </c>
      <c r="J97" s="147">
        <v>24.3</v>
      </c>
      <c r="K97" s="147">
        <v>91.2</v>
      </c>
      <c r="L97" s="111" t="s">
        <v>431</v>
      </c>
      <c r="M97" s="111">
        <v>91.2</v>
      </c>
      <c r="N97" s="122">
        <f t="shared" si="6"/>
        <v>41.070388749073224</v>
      </c>
      <c r="O97" s="111">
        <v>270</v>
      </c>
      <c r="P97" s="112" t="s">
        <v>30</v>
      </c>
      <c r="Q97" s="112"/>
      <c r="R97" s="112" t="s">
        <v>30</v>
      </c>
      <c r="S97" s="112"/>
      <c r="T97" s="147" t="s">
        <v>426</v>
      </c>
      <c r="U97" s="111"/>
      <c r="V97" s="110" t="s">
        <v>429</v>
      </c>
      <c r="W97" s="111" t="s">
        <v>426</v>
      </c>
      <c r="X97" s="112" t="s">
        <v>30</v>
      </c>
      <c r="Y97" s="111">
        <v>0.65</v>
      </c>
      <c r="Z97" s="111">
        <v>2</v>
      </c>
      <c r="AA97" s="111">
        <v>3</v>
      </c>
      <c r="AB97" s="111" t="s">
        <v>426</v>
      </c>
      <c r="AC97" s="112" t="s">
        <v>30</v>
      </c>
      <c r="AD97" s="112" t="s">
        <v>30</v>
      </c>
      <c r="AE97" s="147"/>
      <c r="AF97" s="112" t="s">
        <v>30</v>
      </c>
      <c r="AG97" s="112" t="s">
        <v>30</v>
      </c>
    </row>
    <row r="98" spans="1:46" s="113" customFormat="1" x14ac:dyDescent="0.2">
      <c r="A98" s="113">
        <v>91</v>
      </c>
      <c r="B98" s="116" t="s">
        <v>529</v>
      </c>
      <c r="C98" s="112" t="s">
        <v>30</v>
      </c>
      <c r="D98" s="111" t="s">
        <v>425</v>
      </c>
      <c r="E98" s="112" t="s">
        <v>30</v>
      </c>
      <c r="F98" s="147" t="s">
        <v>426</v>
      </c>
      <c r="G98" s="112"/>
      <c r="H98" s="112" t="s">
        <v>30</v>
      </c>
      <c r="I98" s="118">
        <v>107.5</v>
      </c>
      <c r="J98" s="147">
        <v>25</v>
      </c>
      <c r="K98" s="147">
        <v>77.2</v>
      </c>
      <c r="L98" s="111" t="s">
        <v>431</v>
      </c>
      <c r="M98" s="111">
        <v>77.2</v>
      </c>
      <c r="N98" s="122">
        <f t="shared" si="6"/>
        <v>39.579439413917932</v>
      </c>
      <c r="O98" s="111">
        <v>130</v>
      </c>
      <c r="P98" s="112" t="s">
        <v>30</v>
      </c>
      <c r="Q98" s="112"/>
      <c r="R98" s="112" t="s">
        <v>30</v>
      </c>
      <c r="S98" s="112"/>
      <c r="T98" s="147" t="s">
        <v>426</v>
      </c>
      <c r="U98" s="111"/>
      <c r="V98" s="110" t="s">
        <v>429</v>
      </c>
      <c r="W98" s="111" t="s">
        <v>426</v>
      </c>
      <c r="X98" s="112" t="s">
        <v>30</v>
      </c>
      <c r="Y98" s="111">
        <v>0.74</v>
      </c>
      <c r="Z98" s="111">
        <v>2</v>
      </c>
      <c r="AA98" s="111">
        <v>3</v>
      </c>
      <c r="AB98" s="111" t="s">
        <v>426</v>
      </c>
      <c r="AC98" s="112" t="s">
        <v>30</v>
      </c>
      <c r="AD98" s="112" t="s">
        <v>30</v>
      </c>
      <c r="AE98" s="147"/>
      <c r="AF98" s="112" t="s">
        <v>30</v>
      </c>
      <c r="AG98" s="112" t="s">
        <v>30</v>
      </c>
    </row>
    <row r="99" spans="1:46" ht="15" x14ac:dyDescent="0.25">
      <c r="A99" s="113">
        <v>92</v>
      </c>
      <c r="B99" s="142" t="s">
        <v>530</v>
      </c>
      <c r="N99" s="136"/>
    </row>
    <row r="100" spans="1:46" x14ac:dyDescent="0.2">
      <c r="A100" s="113">
        <v>93</v>
      </c>
      <c r="B100" s="116" t="s">
        <v>531</v>
      </c>
      <c r="C100" s="112" t="s">
        <v>30</v>
      </c>
      <c r="D100" s="111" t="s">
        <v>425</v>
      </c>
      <c r="E100" s="112" t="s">
        <v>30</v>
      </c>
      <c r="F100" s="118" t="s">
        <v>426</v>
      </c>
      <c r="G100" s="112"/>
      <c r="H100" s="112" t="s">
        <v>30</v>
      </c>
      <c r="I100" s="137">
        <v>23.94</v>
      </c>
      <c r="J100" s="118">
        <v>5.18</v>
      </c>
      <c r="K100" s="118">
        <v>20.5</v>
      </c>
      <c r="L100" s="118" t="s">
        <v>431</v>
      </c>
      <c r="M100" s="118">
        <v>20.5</v>
      </c>
      <c r="N100" s="131">
        <f>(400*SQRT(3)*M100)/1000</f>
        <v>14.202816622064793</v>
      </c>
      <c r="O100" s="118">
        <v>29</v>
      </c>
      <c r="P100" s="126" t="s">
        <v>30</v>
      </c>
      <c r="Q100" s="126"/>
      <c r="R100" s="112" t="s">
        <v>30</v>
      </c>
      <c r="S100" s="126"/>
      <c r="T100" s="118" t="s">
        <v>426</v>
      </c>
      <c r="U100" s="118"/>
      <c r="V100" s="118" t="s">
        <v>429</v>
      </c>
      <c r="W100" s="118" t="s">
        <v>426</v>
      </c>
      <c r="X100" s="112" t="s">
        <v>30</v>
      </c>
      <c r="Y100" s="126" t="s">
        <v>30</v>
      </c>
      <c r="Z100" s="111">
        <v>2</v>
      </c>
      <c r="AA100" s="111">
        <v>3</v>
      </c>
      <c r="AB100" s="118" t="s">
        <v>426</v>
      </c>
      <c r="AC100" s="112" t="s">
        <v>30</v>
      </c>
      <c r="AD100" s="112" t="s">
        <v>30</v>
      </c>
      <c r="AE100" s="118"/>
      <c r="AF100" s="112" t="s">
        <v>30</v>
      </c>
      <c r="AG100" s="112" t="s">
        <v>30</v>
      </c>
      <c r="AH100" s="130" t="s">
        <v>532</v>
      </c>
      <c r="AI100" s="130" t="s">
        <v>533</v>
      </c>
      <c r="AJ100" s="112" t="s">
        <v>30</v>
      </c>
      <c r="AK100" s="125">
        <f>0.36+0.17</f>
        <v>0.53</v>
      </c>
      <c r="AL100" s="146" t="s">
        <v>483</v>
      </c>
      <c r="AM100" s="112" t="s">
        <v>30</v>
      </c>
      <c r="AN100" s="112" t="s">
        <v>30</v>
      </c>
      <c r="AO100" s="118" t="s">
        <v>426</v>
      </c>
      <c r="AP100" s="112" t="s">
        <v>30</v>
      </c>
      <c r="AQ100" s="118"/>
      <c r="AR100" s="130" t="s">
        <v>534</v>
      </c>
      <c r="AS100" s="121"/>
      <c r="AT100" s="121"/>
    </row>
    <row r="101" spans="1:46" x14ac:dyDescent="0.2">
      <c r="A101" s="113">
        <v>94</v>
      </c>
      <c r="B101" s="116" t="s">
        <v>535</v>
      </c>
      <c r="C101" s="112" t="s">
        <v>30</v>
      </c>
      <c r="D101" s="111" t="s">
        <v>425</v>
      </c>
      <c r="E101" s="112" t="s">
        <v>30</v>
      </c>
      <c r="F101" s="118" t="s">
        <v>426</v>
      </c>
      <c r="G101" s="112"/>
      <c r="H101" s="112" t="s">
        <v>30</v>
      </c>
      <c r="I101" s="137">
        <v>30.72</v>
      </c>
      <c r="J101" s="118">
        <v>6.92</v>
      </c>
      <c r="K101" s="118">
        <v>25.3</v>
      </c>
      <c r="L101" s="118" t="s">
        <v>431</v>
      </c>
      <c r="M101" s="118">
        <v>25.3</v>
      </c>
      <c r="N101" s="131">
        <f t="shared" ref="N101:N103" si="7">(400*SQRT(3)*M101)/1000</f>
        <v>17.528354172597037</v>
      </c>
      <c r="O101" s="118">
        <v>30</v>
      </c>
      <c r="P101" s="126" t="s">
        <v>30</v>
      </c>
      <c r="Q101" s="126"/>
      <c r="R101" s="112" t="s">
        <v>30</v>
      </c>
      <c r="S101" s="126"/>
      <c r="T101" s="118" t="s">
        <v>426</v>
      </c>
      <c r="U101" s="118"/>
      <c r="V101" s="118" t="s">
        <v>429</v>
      </c>
      <c r="W101" s="118" t="s">
        <v>426</v>
      </c>
      <c r="X101" s="112" t="s">
        <v>30</v>
      </c>
      <c r="Y101" s="126" t="s">
        <v>30</v>
      </c>
      <c r="Z101" s="111">
        <v>2</v>
      </c>
      <c r="AA101" s="111">
        <v>3</v>
      </c>
      <c r="AB101" s="118" t="s">
        <v>426</v>
      </c>
      <c r="AC101" s="112" t="s">
        <v>30</v>
      </c>
      <c r="AD101" s="112" t="s">
        <v>30</v>
      </c>
      <c r="AE101" s="118"/>
      <c r="AF101" s="112" t="s">
        <v>30</v>
      </c>
      <c r="AG101" s="112" t="s">
        <v>30</v>
      </c>
      <c r="AH101" s="130" t="s">
        <v>536</v>
      </c>
      <c r="AI101" s="130" t="s">
        <v>537</v>
      </c>
      <c r="AJ101" s="112" t="s">
        <v>30</v>
      </c>
      <c r="AK101" s="125">
        <f>0.36+0.17</f>
        <v>0.53</v>
      </c>
      <c r="AL101" s="146" t="s">
        <v>483</v>
      </c>
      <c r="AM101" s="112" t="s">
        <v>30</v>
      </c>
      <c r="AN101" s="112" t="s">
        <v>30</v>
      </c>
      <c r="AO101" s="118" t="s">
        <v>426</v>
      </c>
      <c r="AP101" s="112" t="s">
        <v>30</v>
      </c>
      <c r="AQ101" s="118"/>
      <c r="AR101" s="130" t="s">
        <v>536</v>
      </c>
      <c r="AS101" s="121"/>
      <c r="AT101" s="121"/>
    </row>
    <row r="102" spans="1:46" x14ac:dyDescent="0.2">
      <c r="A102" s="113">
        <v>95</v>
      </c>
      <c r="B102" s="116" t="s">
        <v>538</v>
      </c>
      <c r="C102" s="112" t="s">
        <v>30</v>
      </c>
      <c r="D102" s="111" t="s">
        <v>425</v>
      </c>
      <c r="E102" s="112" t="s">
        <v>30</v>
      </c>
      <c r="F102" s="118" t="s">
        <v>426</v>
      </c>
      <c r="G102" s="112"/>
      <c r="H102" s="112" t="s">
        <v>30</v>
      </c>
      <c r="I102" s="137">
        <v>39.94</v>
      </c>
      <c r="J102" s="118">
        <v>8.9</v>
      </c>
      <c r="K102" s="118">
        <v>29.5</v>
      </c>
      <c r="L102" s="118" t="s">
        <v>431</v>
      </c>
      <c r="M102" s="118">
        <v>29.5</v>
      </c>
      <c r="N102" s="131">
        <f t="shared" si="7"/>
        <v>20.438199529312751</v>
      </c>
      <c r="O102" s="118">
        <v>42</v>
      </c>
      <c r="P102" s="126" t="s">
        <v>30</v>
      </c>
      <c r="Q102" s="126"/>
      <c r="R102" s="112" t="s">
        <v>30</v>
      </c>
      <c r="S102" s="126"/>
      <c r="T102" s="118" t="s">
        <v>426</v>
      </c>
      <c r="U102" s="118"/>
      <c r="V102" s="118" t="s">
        <v>429</v>
      </c>
      <c r="W102" s="118" t="s">
        <v>426</v>
      </c>
      <c r="X102" s="112" t="s">
        <v>30</v>
      </c>
      <c r="Y102" s="126" t="s">
        <v>30</v>
      </c>
      <c r="Z102" s="111">
        <v>2</v>
      </c>
      <c r="AA102" s="111">
        <v>3</v>
      </c>
      <c r="AB102" s="118" t="s">
        <v>426</v>
      </c>
      <c r="AC102" s="112" t="s">
        <v>30</v>
      </c>
      <c r="AD102" s="112" t="s">
        <v>30</v>
      </c>
      <c r="AE102" s="118"/>
      <c r="AF102" s="112" t="s">
        <v>30</v>
      </c>
      <c r="AG102" s="112" t="s">
        <v>30</v>
      </c>
      <c r="AH102" s="130" t="s">
        <v>539</v>
      </c>
      <c r="AI102" s="130" t="s">
        <v>540</v>
      </c>
      <c r="AJ102" s="112" t="s">
        <v>30</v>
      </c>
      <c r="AK102" s="125">
        <f>0.73+0.17</f>
        <v>0.9</v>
      </c>
      <c r="AL102" s="146" t="s">
        <v>483</v>
      </c>
      <c r="AM102" s="112" t="s">
        <v>30</v>
      </c>
      <c r="AN102" s="112" t="s">
        <v>30</v>
      </c>
      <c r="AO102" s="118" t="s">
        <v>426</v>
      </c>
      <c r="AP102" s="112" t="s">
        <v>30</v>
      </c>
      <c r="AQ102" s="118"/>
      <c r="AR102" s="130" t="s">
        <v>541</v>
      </c>
      <c r="AS102" s="121"/>
      <c r="AT102" s="121"/>
    </row>
    <row r="103" spans="1:46" x14ac:dyDescent="0.2">
      <c r="A103" s="113">
        <v>96</v>
      </c>
      <c r="B103" s="116" t="s">
        <v>542</v>
      </c>
      <c r="C103" s="112" t="s">
        <v>30</v>
      </c>
      <c r="D103" s="111" t="s">
        <v>425</v>
      </c>
      <c r="E103" s="112" t="s">
        <v>30</v>
      </c>
      <c r="F103" s="118" t="s">
        <v>426</v>
      </c>
      <c r="G103" s="112"/>
      <c r="H103" s="112" t="s">
        <v>30</v>
      </c>
      <c r="I103" s="137">
        <v>58.79</v>
      </c>
      <c r="J103" s="118">
        <v>13.64</v>
      </c>
      <c r="K103" s="118">
        <v>44.3</v>
      </c>
      <c r="L103" s="118" t="s">
        <v>431</v>
      </c>
      <c r="M103" s="118">
        <v>44.3</v>
      </c>
      <c r="N103" s="131">
        <f t="shared" si="7"/>
        <v>30.691940310120504</v>
      </c>
      <c r="O103" s="118">
        <v>53</v>
      </c>
      <c r="P103" s="126" t="s">
        <v>30</v>
      </c>
      <c r="Q103" s="126"/>
      <c r="R103" s="112" t="s">
        <v>30</v>
      </c>
      <c r="S103" s="126"/>
      <c r="T103" s="118" t="s">
        <v>426</v>
      </c>
      <c r="U103" s="118"/>
      <c r="V103" s="118" t="s">
        <v>429</v>
      </c>
      <c r="W103" s="118" t="s">
        <v>426</v>
      </c>
      <c r="X103" s="112" t="s">
        <v>30</v>
      </c>
      <c r="Y103" s="126" t="s">
        <v>30</v>
      </c>
      <c r="Z103" s="111">
        <v>2</v>
      </c>
      <c r="AA103" s="111">
        <v>3</v>
      </c>
      <c r="AB103" s="118" t="s">
        <v>426</v>
      </c>
      <c r="AC103" s="112" t="s">
        <v>30</v>
      </c>
      <c r="AD103" s="112" t="s">
        <v>30</v>
      </c>
      <c r="AE103" s="118"/>
      <c r="AF103" s="112" t="s">
        <v>30</v>
      </c>
      <c r="AG103" s="112" t="s">
        <v>30</v>
      </c>
      <c r="AH103" s="130" t="s">
        <v>543</v>
      </c>
      <c r="AI103" s="130" t="s">
        <v>544</v>
      </c>
      <c r="AJ103" s="112" t="s">
        <v>30</v>
      </c>
      <c r="AK103" s="125">
        <f>1.25+0.17</f>
        <v>1.42</v>
      </c>
      <c r="AL103" s="146" t="s">
        <v>483</v>
      </c>
      <c r="AM103" s="112" t="s">
        <v>30</v>
      </c>
      <c r="AN103" s="112" t="s">
        <v>30</v>
      </c>
      <c r="AO103" s="118" t="s">
        <v>426</v>
      </c>
      <c r="AP103" s="112" t="s">
        <v>30</v>
      </c>
      <c r="AQ103" s="118"/>
      <c r="AR103" s="130" t="s">
        <v>545</v>
      </c>
      <c r="AS103" s="121"/>
      <c r="AT103" s="121"/>
    </row>
    <row r="104" spans="1:46" ht="15" x14ac:dyDescent="0.25">
      <c r="A104" s="113">
        <v>97</v>
      </c>
      <c r="B104" s="142" t="s">
        <v>546</v>
      </c>
      <c r="N104" s="136"/>
    </row>
    <row r="105" spans="1:46" x14ac:dyDescent="0.2">
      <c r="A105" s="113">
        <v>98</v>
      </c>
      <c r="B105" s="116" t="s">
        <v>547</v>
      </c>
      <c r="C105" s="112" t="s">
        <v>30</v>
      </c>
      <c r="D105" s="111" t="s">
        <v>425</v>
      </c>
      <c r="E105" s="112" t="s">
        <v>30</v>
      </c>
      <c r="F105" s="118" t="s">
        <v>426</v>
      </c>
      <c r="G105" s="112"/>
      <c r="H105" s="112" t="s">
        <v>30</v>
      </c>
      <c r="I105" s="137">
        <v>20.8</v>
      </c>
      <c r="J105" s="118">
        <v>4.5599999999999996</v>
      </c>
      <c r="K105" s="118">
        <v>22.1</v>
      </c>
      <c r="L105" s="118" t="s">
        <v>431</v>
      </c>
      <c r="M105" s="118">
        <v>22.1</v>
      </c>
      <c r="N105" s="131">
        <f t="shared" ref="N105" si="8">0.4*M105</f>
        <v>8.8400000000000016</v>
      </c>
      <c r="O105" s="118">
        <v>27.7</v>
      </c>
      <c r="P105" s="126" t="s">
        <v>30</v>
      </c>
      <c r="Q105" s="126"/>
      <c r="R105" s="112" t="s">
        <v>30</v>
      </c>
      <c r="S105" s="126"/>
      <c r="T105" s="118" t="s">
        <v>426</v>
      </c>
      <c r="U105" s="118"/>
      <c r="V105" s="118" t="s">
        <v>429</v>
      </c>
      <c r="W105" s="118" t="s">
        <v>426</v>
      </c>
      <c r="X105" s="112" t="s">
        <v>30</v>
      </c>
      <c r="Y105" s="126" t="s">
        <v>30</v>
      </c>
      <c r="Z105" s="111">
        <v>2</v>
      </c>
      <c r="AA105" s="111">
        <v>3</v>
      </c>
      <c r="AB105" s="118" t="s">
        <v>426</v>
      </c>
      <c r="AC105" s="112" t="s">
        <v>30</v>
      </c>
      <c r="AD105" s="112" t="s">
        <v>30</v>
      </c>
      <c r="AE105" s="118"/>
      <c r="AF105" s="112" t="s">
        <v>30</v>
      </c>
      <c r="AG105" s="112" t="s">
        <v>30</v>
      </c>
    </row>
    <row r="106" spans="1:46" ht="15" x14ac:dyDescent="0.25">
      <c r="A106" s="113">
        <v>99</v>
      </c>
      <c r="B106" s="142" t="s">
        <v>556</v>
      </c>
      <c r="AH106" s="121"/>
      <c r="AI106" s="121"/>
      <c r="AJ106" s="121"/>
      <c r="AK106" s="121"/>
      <c r="AL106" s="121"/>
      <c r="AM106" s="135"/>
      <c r="AN106" s="135"/>
      <c r="AO106" s="135"/>
      <c r="AP106" s="121"/>
      <c r="AQ106" s="121"/>
      <c r="AR106" s="121"/>
      <c r="AS106" s="121"/>
      <c r="AT106" s="121"/>
    </row>
    <row r="107" spans="1:46" x14ac:dyDescent="0.2">
      <c r="A107" s="113">
        <v>100</v>
      </c>
      <c r="B107" s="116" t="s">
        <v>557</v>
      </c>
      <c r="C107" s="112" t="s">
        <v>30</v>
      </c>
      <c r="D107" s="111" t="s">
        <v>425</v>
      </c>
      <c r="E107" s="112" t="s">
        <v>30</v>
      </c>
      <c r="F107" s="118" t="s">
        <v>426</v>
      </c>
      <c r="G107" s="112"/>
      <c r="H107" s="112" t="s">
        <v>30</v>
      </c>
      <c r="I107" s="150">
        <v>23</v>
      </c>
      <c r="J107" s="118">
        <v>5.18</v>
      </c>
      <c r="K107" s="118">
        <v>20.5</v>
      </c>
      <c r="L107" s="118" t="s">
        <v>431</v>
      </c>
      <c r="M107" s="118">
        <v>20.5</v>
      </c>
      <c r="N107" s="131">
        <f t="shared" ref="N107:N110" si="9">(400*SQRT(3)*M107)/1000</f>
        <v>14.202816622064793</v>
      </c>
      <c r="O107" s="118">
        <v>29</v>
      </c>
      <c r="P107" s="126" t="s">
        <v>30</v>
      </c>
      <c r="Q107" s="126"/>
      <c r="R107" s="112" t="s">
        <v>30</v>
      </c>
      <c r="S107" s="126"/>
      <c r="T107" s="118" t="s">
        <v>426</v>
      </c>
      <c r="U107" s="118"/>
      <c r="V107" s="118" t="s">
        <v>429</v>
      </c>
      <c r="W107" s="118" t="s">
        <v>426</v>
      </c>
      <c r="X107" s="112" t="s">
        <v>30</v>
      </c>
      <c r="Y107" s="126" t="s">
        <v>30</v>
      </c>
      <c r="Z107" s="111">
        <v>2</v>
      </c>
      <c r="AA107" s="111">
        <v>3</v>
      </c>
      <c r="AB107" s="118" t="s">
        <v>426</v>
      </c>
      <c r="AC107" s="112" t="s">
        <v>30</v>
      </c>
      <c r="AD107" s="112" t="s">
        <v>30</v>
      </c>
      <c r="AE107" s="118"/>
      <c r="AF107" s="112" t="s">
        <v>30</v>
      </c>
      <c r="AG107" s="112" t="s">
        <v>30</v>
      </c>
      <c r="AH107" s="130" t="s">
        <v>532</v>
      </c>
      <c r="AI107" s="130" t="s">
        <v>533</v>
      </c>
      <c r="AJ107" s="112" t="s">
        <v>30</v>
      </c>
      <c r="AK107" s="125">
        <f>0.36+0.17</f>
        <v>0.53</v>
      </c>
      <c r="AL107" s="146" t="s">
        <v>483</v>
      </c>
      <c r="AM107" s="112" t="s">
        <v>30</v>
      </c>
      <c r="AN107" s="112" t="s">
        <v>30</v>
      </c>
      <c r="AO107" s="118" t="s">
        <v>426</v>
      </c>
      <c r="AP107" s="112" t="s">
        <v>30</v>
      </c>
      <c r="AQ107" s="118"/>
      <c r="AR107" s="130" t="s">
        <v>534</v>
      </c>
      <c r="AS107" s="121"/>
      <c r="AT107" s="121"/>
    </row>
    <row r="108" spans="1:46" x14ac:dyDescent="0.2">
      <c r="A108" s="113">
        <v>101</v>
      </c>
      <c r="B108" s="116" t="s">
        <v>558</v>
      </c>
      <c r="C108" s="112" t="s">
        <v>30</v>
      </c>
      <c r="D108" s="111" t="s">
        <v>425</v>
      </c>
      <c r="E108" s="112" t="s">
        <v>30</v>
      </c>
      <c r="F108" s="118" t="s">
        <v>426</v>
      </c>
      <c r="G108" s="112"/>
      <c r="H108" s="112" t="s">
        <v>30</v>
      </c>
      <c r="I108" s="150">
        <v>30.72</v>
      </c>
      <c r="J108" s="118">
        <v>6.92</v>
      </c>
      <c r="K108" s="118">
        <v>25.3</v>
      </c>
      <c r="L108" s="118" t="s">
        <v>431</v>
      </c>
      <c r="M108" s="118">
        <v>25.3</v>
      </c>
      <c r="N108" s="131">
        <f t="shared" si="9"/>
        <v>17.528354172597037</v>
      </c>
      <c r="O108" s="118">
        <v>30</v>
      </c>
      <c r="P108" s="126" t="s">
        <v>30</v>
      </c>
      <c r="Q108" s="126"/>
      <c r="R108" s="112" t="s">
        <v>30</v>
      </c>
      <c r="S108" s="126"/>
      <c r="T108" s="118" t="s">
        <v>426</v>
      </c>
      <c r="U108" s="118"/>
      <c r="V108" s="118" t="s">
        <v>429</v>
      </c>
      <c r="W108" s="118" t="s">
        <v>426</v>
      </c>
      <c r="X108" s="112" t="s">
        <v>30</v>
      </c>
      <c r="Y108" s="126" t="s">
        <v>30</v>
      </c>
      <c r="Z108" s="111">
        <v>2</v>
      </c>
      <c r="AA108" s="111">
        <v>3</v>
      </c>
      <c r="AB108" s="118" t="s">
        <v>426</v>
      </c>
      <c r="AC108" s="112" t="s">
        <v>30</v>
      </c>
      <c r="AD108" s="112" t="s">
        <v>30</v>
      </c>
      <c r="AE108" s="118"/>
      <c r="AF108" s="112" t="s">
        <v>30</v>
      </c>
      <c r="AG108" s="112" t="s">
        <v>30</v>
      </c>
      <c r="AH108" s="130" t="s">
        <v>536</v>
      </c>
      <c r="AI108" s="130" t="s">
        <v>537</v>
      </c>
      <c r="AJ108" s="112" t="s">
        <v>30</v>
      </c>
      <c r="AK108" s="125">
        <f>0.36+0.17</f>
        <v>0.53</v>
      </c>
      <c r="AL108" s="146" t="s">
        <v>483</v>
      </c>
      <c r="AM108" s="112" t="s">
        <v>30</v>
      </c>
      <c r="AN108" s="112" t="s">
        <v>30</v>
      </c>
      <c r="AO108" s="118" t="s">
        <v>426</v>
      </c>
      <c r="AP108" s="112" t="s">
        <v>30</v>
      </c>
      <c r="AQ108" s="118"/>
      <c r="AR108" s="130" t="s">
        <v>536</v>
      </c>
      <c r="AS108" s="121"/>
      <c r="AT108" s="121"/>
    </row>
    <row r="109" spans="1:46" x14ac:dyDescent="0.2">
      <c r="A109" s="113">
        <v>102</v>
      </c>
      <c r="B109" s="116" t="s">
        <v>559</v>
      </c>
      <c r="C109" s="112" t="s">
        <v>30</v>
      </c>
      <c r="D109" s="111" t="s">
        <v>425</v>
      </c>
      <c r="E109" s="112" t="s">
        <v>30</v>
      </c>
      <c r="F109" s="118" t="s">
        <v>426</v>
      </c>
      <c r="G109" s="112"/>
      <c r="H109" s="112" t="s">
        <v>30</v>
      </c>
      <c r="I109" s="150">
        <v>39.94</v>
      </c>
      <c r="J109" s="118">
        <v>8.9</v>
      </c>
      <c r="K109" s="118">
        <v>29.5</v>
      </c>
      <c r="L109" s="118" t="s">
        <v>431</v>
      </c>
      <c r="M109" s="118">
        <v>29.5</v>
      </c>
      <c r="N109" s="131">
        <f t="shared" si="9"/>
        <v>20.438199529312751</v>
      </c>
      <c r="O109" s="118">
        <v>42</v>
      </c>
      <c r="P109" s="126" t="s">
        <v>30</v>
      </c>
      <c r="Q109" s="126"/>
      <c r="R109" s="112" t="s">
        <v>30</v>
      </c>
      <c r="S109" s="126"/>
      <c r="T109" s="118" t="s">
        <v>426</v>
      </c>
      <c r="U109" s="118"/>
      <c r="V109" s="118" t="s">
        <v>429</v>
      </c>
      <c r="W109" s="118" t="s">
        <v>426</v>
      </c>
      <c r="X109" s="112" t="s">
        <v>30</v>
      </c>
      <c r="Y109" s="126" t="s">
        <v>30</v>
      </c>
      <c r="Z109" s="111">
        <v>2</v>
      </c>
      <c r="AA109" s="111">
        <v>3</v>
      </c>
      <c r="AB109" s="118" t="s">
        <v>426</v>
      </c>
      <c r="AC109" s="112" t="s">
        <v>30</v>
      </c>
      <c r="AD109" s="112" t="s">
        <v>30</v>
      </c>
      <c r="AE109" s="118"/>
      <c r="AF109" s="112" t="s">
        <v>30</v>
      </c>
      <c r="AG109" s="112" t="s">
        <v>30</v>
      </c>
      <c r="AH109" s="130" t="s">
        <v>539</v>
      </c>
      <c r="AI109" s="130" t="s">
        <v>540</v>
      </c>
      <c r="AJ109" s="112" t="s">
        <v>30</v>
      </c>
      <c r="AK109" s="125">
        <f>0.73+0.17</f>
        <v>0.9</v>
      </c>
      <c r="AL109" s="146" t="s">
        <v>483</v>
      </c>
      <c r="AM109" s="112" t="s">
        <v>30</v>
      </c>
      <c r="AN109" s="112" t="s">
        <v>30</v>
      </c>
      <c r="AO109" s="118" t="s">
        <v>426</v>
      </c>
      <c r="AP109" s="112" t="s">
        <v>30</v>
      </c>
      <c r="AQ109" s="118"/>
      <c r="AR109" s="130" t="s">
        <v>541</v>
      </c>
      <c r="AS109" s="121"/>
      <c r="AT109" s="121"/>
    </row>
    <row r="110" spans="1:46" x14ac:dyDescent="0.2">
      <c r="A110" s="113">
        <v>103</v>
      </c>
      <c r="B110" s="116" t="s">
        <v>560</v>
      </c>
      <c r="C110" s="112" t="s">
        <v>30</v>
      </c>
      <c r="D110" s="111" t="s">
        <v>425</v>
      </c>
      <c r="E110" s="112" t="s">
        <v>30</v>
      </c>
      <c r="F110" s="118" t="s">
        <v>426</v>
      </c>
      <c r="G110" s="112"/>
      <c r="H110" s="112" t="s">
        <v>30</v>
      </c>
      <c r="I110" s="150">
        <v>59.22</v>
      </c>
      <c r="J110" s="118">
        <v>13.64</v>
      </c>
      <c r="K110" s="118">
        <v>44.3</v>
      </c>
      <c r="L110" s="118" t="s">
        <v>431</v>
      </c>
      <c r="M110" s="118">
        <v>44.3</v>
      </c>
      <c r="N110" s="131">
        <f t="shared" si="9"/>
        <v>30.691940310120504</v>
      </c>
      <c r="O110" s="118">
        <v>53</v>
      </c>
      <c r="P110" s="126" t="s">
        <v>30</v>
      </c>
      <c r="Q110" s="126"/>
      <c r="R110" s="112" t="s">
        <v>30</v>
      </c>
      <c r="S110" s="126"/>
      <c r="T110" s="118" t="s">
        <v>426</v>
      </c>
      <c r="U110" s="118"/>
      <c r="V110" s="118" t="s">
        <v>429</v>
      </c>
      <c r="W110" s="118" t="s">
        <v>426</v>
      </c>
      <c r="X110" s="112" t="s">
        <v>30</v>
      </c>
      <c r="Y110" s="126" t="s">
        <v>30</v>
      </c>
      <c r="Z110" s="111">
        <v>2</v>
      </c>
      <c r="AA110" s="111">
        <v>3</v>
      </c>
      <c r="AB110" s="118" t="s">
        <v>426</v>
      </c>
      <c r="AC110" s="112" t="s">
        <v>30</v>
      </c>
      <c r="AD110" s="112" t="s">
        <v>30</v>
      </c>
      <c r="AE110" s="118"/>
      <c r="AF110" s="112" t="s">
        <v>30</v>
      </c>
      <c r="AG110" s="112" t="s">
        <v>30</v>
      </c>
      <c r="AH110" s="130" t="s">
        <v>543</v>
      </c>
      <c r="AI110" s="130" t="s">
        <v>544</v>
      </c>
      <c r="AJ110" s="112" t="s">
        <v>30</v>
      </c>
      <c r="AK110" s="125">
        <f>1.25+0.17</f>
        <v>1.42</v>
      </c>
      <c r="AL110" s="146" t="s">
        <v>483</v>
      </c>
      <c r="AM110" s="112" t="s">
        <v>30</v>
      </c>
      <c r="AN110" s="112" t="s">
        <v>30</v>
      </c>
      <c r="AO110" s="118" t="s">
        <v>426</v>
      </c>
      <c r="AP110" s="112" t="s">
        <v>30</v>
      </c>
      <c r="AQ110" s="118"/>
      <c r="AR110" s="130" t="s">
        <v>545</v>
      </c>
      <c r="AS110" s="121"/>
      <c r="AT110" s="121"/>
    </row>
    <row r="111" spans="1:46" ht="15" x14ac:dyDescent="0.25">
      <c r="A111" s="113">
        <v>104</v>
      </c>
      <c r="B111" s="142" t="s">
        <v>562</v>
      </c>
    </row>
    <row r="112" spans="1:46" x14ac:dyDescent="0.2">
      <c r="A112" s="113">
        <v>105</v>
      </c>
      <c r="B112" s="127" t="s">
        <v>563</v>
      </c>
      <c r="D112" s="111" t="s">
        <v>425</v>
      </c>
      <c r="F112" s="118" t="s">
        <v>426</v>
      </c>
      <c r="I112" s="150">
        <v>20.77</v>
      </c>
      <c r="J112" s="118">
        <v>4.5599999999999996</v>
      </c>
      <c r="K112" s="118">
        <v>22.1</v>
      </c>
      <c r="L112" s="118" t="s">
        <v>431</v>
      </c>
      <c r="M112" s="118">
        <v>22.1</v>
      </c>
      <c r="N112" s="131">
        <f t="shared" ref="N112:N113" si="10">(400*SQRT(3)*M112)/1000</f>
        <v>15.311329138908876</v>
      </c>
      <c r="O112" s="118">
        <v>27.7</v>
      </c>
      <c r="R112" s="118" t="s">
        <v>426</v>
      </c>
      <c r="V112" s="118" t="s">
        <v>429</v>
      </c>
      <c r="X112" s="118" t="s">
        <v>426</v>
      </c>
      <c r="Z112" s="111">
        <v>1</v>
      </c>
      <c r="AA112" s="111">
        <v>3</v>
      </c>
      <c r="AB112" s="118" t="s">
        <v>426</v>
      </c>
    </row>
    <row r="113" spans="1:28" x14ac:dyDescent="0.2">
      <c r="A113" s="113">
        <v>106</v>
      </c>
      <c r="B113" s="127" t="s">
        <v>564</v>
      </c>
      <c r="D113" s="111" t="s">
        <v>425</v>
      </c>
      <c r="F113" s="118" t="s">
        <v>426</v>
      </c>
      <c r="I113" s="150">
        <v>31.1</v>
      </c>
      <c r="J113" s="118">
        <v>7.1</v>
      </c>
      <c r="K113" s="118">
        <v>25.6</v>
      </c>
      <c r="L113" s="118" t="s">
        <v>431</v>
      </c>
      <c r="M113" s="118">
        <v>25.6</v>
      </c>
      <c r="N113" s="131">
        <f t="shared" si="10"/>
        <v>17.736200269505304</v>
      </c>
      <c r="O113" s="118">
        <v>33.6</v>
      </c>
      <c r="R113" s="118" t="s">
        <v>426</v>
      </c>
      <c r="V113" s="118" t="s">
        <v>429</v>
      </c>
      <c r="X113" s="118" t="s">
        <v>426</v>
      </c>
      <c r="Z113" s="111">
        <v>1</v>
      </c>
      <c r="AA113" s="111">
        <v>3</v>
      </c>
      <c r="AB113" s="118" t="s">
        <v>426</v>
      </c>
    </row>
    <row r="137" spans="2:60" s="113" customFormat="1" x14ac:dyDescent="0.2">
      <c r="B137" s="143" t="s">
        <v>548</v>
      </c>
      <c r="C137" s="112"/>
      <c r="D137" s="111"/>
      <c r="E137" s="112"/>
      <c r="F137" s="147"/>
      <c r="G137" s="112"/>
      <c r="H137" s="112"/>
      <c r="I137" s="118"/>
      <c r="J137" s="147"/>
      <c r="K137" s="147"/>
      <c r="L137" s="111"/>
      <c r="M137" s="111"/>
      <c r="N137" s="147"/>
      <c r="O137" s="111"/>
      <c r="P137" s="112"/>
      <c r="Q137" s="112"/>
      <c r="R137" s="135"/>
      <c r="S137" s="112"/>
      <c r="T137" s="147"/>
      <c r="U137" s="111"/>
      <c r="V137" s="110"/>
      <c r="W137" s="111"/>
      <c r="X137" s="112"/>
      <c r="Y137" s="111"/>
      <c r="Z137" s="111"/>
      <c r="AA137" s="111"/>
      <c r="AB137" s="111"/>
      <c r="AC137" s="112"/>
      <c r="AD137" s="112"/>
      <c r="AE137" s="147"/>
      <c r="AF137" s="112"/>
      <c r="AG137" s="112"/>
    </row>
    <row r="138" spans="2:60" s="113" customFormat="1" x14ac:dyDescent="0.2">
      <c r="B138" s="116" t="s">
        <v>422</v>
      </c>
      <c r="C138" s="112"/>
      <c r="D138" s="111"/>
      <c r="E138" s="112"/>
      <c r="F138" s="147"/>
      <c r="G138" s="112"/>
      <c r="H138" s="112"/>
      <c r="I138" s="118"/>
      <c r="J138" s="147"/>
      <c r="K138" s="147"/>
      <c r="L138" s="111"/>
      <c r="M138" s="111"/>
      <c r="N138" s="144" t="s">
        <v>549</v>
      </c>
      <c r="O138" s="111"/>
      <c r="P138" s="112"/>
      <c r="Q138" s="112"/>
      <c r="R138" s="112"/>
      <c r="S138" s="112"/>
      <c r="T138" s="147"/>
      <c r="U138" s="111"/>
      <c r="V138" s="110"/>
      <c r="W138" s="111"/>
      <c r="X138" s="112"/>
      <c r="Y138" s="111"/>
      <c r="Z138" s="111"/>
      <c r="AA138" s="111"/>
      <c r="AB138" s="111"/>
      <c r="AC138" s="112"/>
      <c r="AD138" s="112"/>
      <c r="AE138" s="147"/>
      <c r="AF138" s="112"/>
      <c r="AG138" s="112"/>
    </row>
    <row r="139" spans="2:60" s="113" customFormat="1" x14ac:dyDescent="0.2">
      <c r="B139" s="116"/>
      <c r="C139" s="112"/>
      <c r="D139" s="111"/>
      <c r="E139" s="112"/>
      <c r="F139" s="147"/>
      <c r="G139" s="112"/>
      <c r="H139" s="112"/>
      <c r="I139" s="118"/>
      <c r="J139" s="147"/>
      <c r="K139" s="147"/>
      <c r="L139" s="111"/>
      <c r="M139" s="111"/>
      <c r="N139" s="147"/>
      <c r="O139" s="111"/>
      <c r="P139" s="112"/>
      <c r="Q139" s="112"/>
      <c r="R139" s="112"/>
      <c r="S139" s="112"/>
      <c r="T139" s="147"/>
      <c r="U139" s="111"/>
      <c r="V139" s="110"/>
      <c r="W139" s="111"/>
      <c r="X139" s="112"/>
      <c r="Y139" s="111"/>
      <c r="Z139" s="111"/>
      <c r="AA139" s="111"/>
      <c r="AB139" s="111"/>
      <c r="AC139" s="112"/>
      <c r="AD139" s="112"/>
      <c r="AE139" s="147"/>
      <c r="AF139" s="112"/>
      <c r="AG139" s="112"/>
    </row>
    <row r="140" spans="2:60" s="113" customFormat="1" x14ac:dyDescent="0.2">
      <c r="B140" s="116"/>
      <c r="C140" s="112"/>
      <c r="D140" s="111"/>
      <c r="E140" s="112"/>
      <c r="F140" s="147"/>
      <c r="G140" s="112"/>
      <c r="H140" s="112"/>
      <c r="I140" s="118"/>
      <c r="J140" s="147"/>
      <c r="K140" s="147"/>
      <c r="L140" s="111"/>
      <c r="M140" s="111"/>
      <c r="N140" s="147"/>
      <c r="O140" s="111"/>
      <c r="P140" s="112"/>
      <c r="Q140" s="112"/>
      <c r="R140" s="112"/>
      <c r="S140" s="112"/>
      <c r="T140" s="147"/>
      <c r="U140" s="111"/>
      <c r="V140" s="110"/>
      <c r="W140" s="111"/>
      <c r="X140" s="112"/>
      <c r="Y140" s="111"/>
      <c r="Z140" s="111"/>
      <c r="AA140" s="111"/>
      <c r="AB140" s="111"/>
      <c r="AC140" s="112"/>
      <c r="AD140" s="112"/>
      <c r="AE140" s="147"/>
      <c r="AF140" s="112"/>
      <c r="AG140" s="112"/>
    </row>
    <row r="141" spans="2:60" s="113" customFormat="1" x14ac:dyDescent="0.2">
      <c r="B141" s="116"/>
      <c r="C141" s="112"/>
      <c r="D141" s="111"/>
      <c r="E141" s="112"/>
      <c r="F141" s="147"/>
      <c r="G141" s="112"/>
      <c r="H141" s="112"/>
      <c r="I141" s="118"/>
      <c r="J141" s="147"/>
      <c r="K141" s="147"/>
      <c r="L141" s="111"/>
      <c r="M141" s="111"/>
      <c r="N141" s="147"/>
      <c r="O141" s="111"/>
      <c r="P141" s="112"/>
      <c r="Q141" s="112"/>
      <c r="R141" s="112"/>
      <c r="S141" s="112"/>
      <c r="T141" s="147"/>
      <c r="U141" s="111"/>
      <c r="V141" s="110"/>
      <c r="W141" s="111"/>
      <c r="X141" s="112"/>
      <c r="Y141" s="111"/>
      <c r="Z141" s="111"/>
      <c r="AA141" s="111"/>
      <c r="AB141" s="111"/>
      <c r="AC141" s="112"/>
      <c r="AD141" s="112"/>
      <c r="AE141" s="147"/>
      <c r="AF141" s="112"/>
      <c r="AG141" s="112"/>
    </row>
    <row r="142" spans="2:60" s="113" customFormat="1" x14ac:dyDescent="0.2">
      <c r="B142" s="116"/>
      <c r="C142" s="112"/>
      <c r="D142" s="111"/>
      <c r="E142" s="112"/>
      <c r="F142" s="147"/>
      <c r="G142" s="112"/>
      <c r="H142" s="112"/>
      <c r="I142" s="118"/>
      <c r="J142" s="147"/>
      <c r="K142" s="147"/>
      <c r="L142" s="111"/>
      <c r="M142" s="111"/>
      <c r="N142" s="147"/>
      <c r="O142" s="111"/>
      <c r="P142" s="112"/>
      <c r="Q142" s="112"/>
      <c r="R142" s="112"/>
      <c r="S142" s="112"/>
      <c r="T142" s="147"/>
      <c r="U142" s="111"/>
      <c r="V142" s="110"/>
      <c r="W142" s="111"/>
      <c r="X142" s="112"/>
      <c r="Y142" s="111"/>
      <c r="Z142" s="111"/>
      <c r="AA142" s="111"/>
      <c r="AB142" s="111"/>
      <c r="AC142" s="112"/>
      <c r="AD142" s="112"/>
      <c r="AE142" s="147"/>
      <c r="AF142" s="112"/>
      <c r="AG142" s="112"/>
    </row>
    <row r="143" spans="2:60" x14ac:dyDescent="0.2">
      <c r="R143" s="112"/>
    </row>
    <row r="144" spans="2:60" s="113" customFormat="1" x14ac:dyDescent="0.2">
      <c r="B144" s="116"/>
      <c r="C144" s="112"/>
      <c r="D144" s="111"/>
      <c r="E144" s="112"/>
      <c r="F144" s="147"/>
      <c r="G144" s="112"/>
      <c r="H144" s="112"/>
      <c r="I144" s="111"/>
      <c r="J144" s="147"/>
      <c r="K144" s="147"/>
      <c r="L144" s="111"/>
      <c r="M144" s="111"/>
      <c r="N144" s="147"/>
      <c r="O144" s="111"/>
      <c r="P144" s="112"/>
      <c r="Q144" s="112"/>
      <c r="R144" s="135"/>
      <c r="S144" s="112"/>
      <c r="T144" s="147"/>
      <c r="U144" s="111"/>
      <c r="V144" s="110"/>
      <c r="W144" s="111"/>
      <c r="X144" s="112"/>
      <c r="Y144" s="111"/>
      <c r="Z144" s="111"/>
      <c r="AA144" s="111"/>
      <c r="AB144" s="112"/>
      <c r="AC144" s="112"/>
      <c r="AD144" s="147"/>
      <c r="AE144" s="147"/>
      <c r="AF144" s="112"/>
      <c r="AG144" s="112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</row>
    <row r="145" spans="1:60" s="113" customFormat="1" x14ac:dyDescent="0.2">
      <c r="B145" s="116"/>
      <c r="C145" s="112"/>
      <c r="D145" s="111"/>
      <c r="E145" s="112"/>
      <c r="F145" s="147"/>
      <c r="G145" s="112"/>
      <c r="H145" s="112"/>
      <c r="I145" s="118"/>
      <c r="J145" s="147"/>
      <c r="K145" s="147"/>
      <c r="L145" s="111"/>
      <c r="M145" s="111"/>
      <c r="N145" s="147"/>
      <c r="O145" s="111"/>
      <c r="P145" s="112"/>
      <c r="Q145" s="112"/>
      <c r="R145" s="112"/>
      <c r="S145" s="112"/>
      <c r="T145" s="147"/>
      <c r="U145" s="111"/>
      <c r="V145" s="110"/>
      <c r="W145" s="111"/>
      <c r="X145" s="112"/>
      <c r="Y145" s="111"/>
      <c r="Z145" s="111"/>
      <c r="AA145" s="111"/>
      <c r="AB145" s="112"/>
      <c r="AC145" s="112"/>
      <c r="AD145" s="147"/>
      <c r="AE145" s="147"/>
      <c r="AF145" s="112"/>
      <c r="AG145" s="112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</row>
    <row r="146" spans="1:60" s="113" customFormat="1" x14ac:dyDescent="0.2">
      <c r="B146" s="116"/>
      <c r="C146" s="112"/>
      <c r="D146" s="111"/>
      <c r="E146" s="112"/>
      <c r="F146" s="147"/>
      <c r="G146" s="112"/>
      <c r="H146" s="112"/>
      <c r="I146" s="111"/>
      <c r="J146" s="147"/>
      <c r="K146" s="147"/>
      <c r="L146" s="111"/>
      <c r="M146" s="111"/>
      <c r="N146" s="147"/>
      <c r="O146" s="111"/>
      <c r="P146" s="112"/>
      <c r="Q146" s="112"/>
      <c r="R146" s="112"/>
      <c r="S146" s="112"/>
      <c r="T146" s="147"/>
      <c r="U146" s="111"/>
      <c r="V146" s="110"/>
      <c r="W146" s="111"/>
      <c r="X146" s="112"/>
      <c r="Y146" s="111"/>
      <c r="Z146" s="111"/>
      <c r="AA146" s="111"/>
      <c r="AB146" s="112"/>
      <c r="AC146" s="112"/>
      <c r="AD146" s="147"/>
      <c r="AE146" s="147"/>
      <c r="AF146" s="112"/>
      <c r="AG146" s="112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</row>
    <row r="147" spans="1:60" x14ac:dyDescent="0.2">
      <c r="A147" s="113"/>
      <c r="B147" s="116"/>
      <c r="C147" s="112"/>
      <c r="D147" s="111"/>
      <c r="E147" s="112"/>
      <c r="F147" s="147"/>
      <c r="G147" s="112"/>
      <c r="H147" s="112"/>
      <c r="I147" s="111"/>
      <c r="J147" s="147"/>
      <c r="K147" s="147"/>
      <c r="L147" s="111"/>
      <c r="M147" s="111"/>
      <c r="N147" s="147"/>
      <c r="O147" s="111"/>
      <c r="P147" s="112"/>
      <c r="Q147" s="112"/>
      <c r="R147" s="112"/>
      <c r="S147" s="112"/>
      <c r="T147" s="147"/>
      <c r="U147" s="111"/>
      <c r="V147" s="110"/>
      <c r="W147" s="111"/>
      <c r="X147" s="112"/>
      <c r="Y147" s="111"/>
      <c r="Z147" s="111"/>
      <c r="AA147" s="111"/>
      <c r="AB147" s="112"/>
      <c r="AC147" s="112"/>
      <c r="AD147" s="147"/>
      <c r="AE147" s="147"/>
      <c r="AF147" s="112"/>
      <c r="AG147" s="112"/>
    </row>
    <row r="148" spans="1:60" x14ac:dyDescent="0.2">
      <c r="R148" s="112"/>
    </row>
    <row r="157" spans="1:60" x14ac:dyDescent="0.2">
      <c r="A157" s="113"/>
    </row>
    <row r="158" spans="1:60" x14ac:dyDescent="0.2">
      <c r="A158" s="113"/>
    </row>
    <row r="159" spans="1:60" x14ac:dyDescent="0.2">
      <c r="A159" s="113"/>
    </row>
  </sheetData>
  <mergeCells count="7">
    <mergeCell ref="AF5:AG5"/>
    <mergeCell ref="C5:D5"/>
    <mergeCell ref="E5:F5"/>
    <mergeCell ref="G5:H5"/>
    <mergeCell ref="I5:K5"/>
    <mergeCell ref="P5:T5"/>
    <mergeCell ref="AB5:AD5"/>
  </mergeCells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d4e3c-9135-4b85-8da2-2d1749b73b3b" xsi:nil="true"/>
    <lcf76f155ced4ddcb4097134ff3c332f xmlns="478718aa-7be2-4419-954b-186c51d1f98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803A19A033F348A389A8560E2D057B" ma:contentTypeVersion="16" ma:contentTypeDescription="Ein neues Dokument erstellen." ma:contentTypeScope="" ma:versionID="f4ba79a787f1b740340b77eb87a34b7c">
  <xsd:schema xmlns:xsd="http://www.w3.org/2001/XMLSchema" xmlns:xs="http://www.w3.org/2001/XMLSchema" xmlns:p="http://schemas.microsoft.com/office/2006/metadata/properties" xmlns:ns2="478718aa-7be2-4419-954b-186c51d1f98a" xmlns:ns3="586d4e3c-9135-4b85-8da2-2d1749b73b3b" targetNamespace="http://schemas.microsoft.com/office/2006/metadata/properties" ma:root="true" ma:fieldsID="790b7ebe2a4ae7b5a6ba9b776db470fd" ns2:_="" ns3:_="">
    <xsd:import namespace="478718aa-7be2-4419-954b-186c51d1f98a"/>
    <xsd:import namespace="586d4e3c-9135-4b85-8da2-2d1749b73b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718aa-7be2-4419-954b-186c51d1f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3c57393-e5c5-4ba2-b0aa-468338a3bd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d4e3c-9135-4b85-8da2-2d1749b73b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b8ad392-e925-48d8-8a7f-853cd460bbe0}" ma:internalName="TaxCatchAll" ma:showField="CatchAllData" ma:web="586d4e3c-9135-4b85-8da2-2d1749b73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2bb068d-e41c-4f31-835a-da58e01bd158"/>
    <ds:schemaRef ds:uri="387b9eda-08c3-4f73-a27e-14916093c39f"/>
    <ds:schemaRef ds:uri="http://www.w3.org/XML/1998/namespace"/>
    <ds:schemaRef ds:uri="586d4e3c-9135-4b85-8da2-2d1749b73b3b"/>
    <ds:schemaRef ds:uri="478718aa-7be2-4419-954b-186c51d1f98a"/>
  </ds:schemaRefs>
</ds:datastoreItem>
</file>

<file path=customXml/itemProps2.xml><?xml version="1.0" encoding="utf-8"?>
<ds:datastoreItem xmlns:ds="http://schemas.openxmlformats.org/officeDocument/2006/customXml" ds:itemID="{4132D336-6CEB-473F-9E19-FD6927BF7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718aa-7be2-4419-954b-186c51d1f98a"/>
    <ds:schemaRef ds:uri="586d4e3c-9135-4b85-8da2-2d1749b73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AES RTA</vt:lpstr>
      <vt:lpstr>Data</vt:lpstr>
      <vt:lpstr>Datenquelle</vt:lpstr>
      <vt:lpstr>Datenquelle!Druckbereich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(RTA)</dc:title>
  <dc:creator>Kaya Hodel</dc:creator>
  <cp:lastModifiedBy>Kaya Hodel</cp:lastModifiedBy>
  <cp:lastPrinted>2020-08-30T14:29:49Z</cp:lastPrinted>
  <dcterms:created xsi:type="dcterms:W3CDTF">2019-08-02T17:37:03Z</dcterms:created>
  <dcterms:modified xsi:type="dcterms:W3CDTF">2023-11-08T08:41:55Z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0x010100683F0C85528B604A93677077D1ABAED9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</Properties>
</file>